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Informacion DIRSIP\Compartidos\Presupuesto Participativo\Asignacion recursos 2018\"/>
    </mc:Choice>
  </mc:AlternateContent>
  <bookViews>
    <workbookView xWindow="0" yWindow="0" windowWidth="14565" windowHeight="6900"/>
  </bookViews>
  <sheets>
    <sheet name="Asignacion PP 2019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K22" i="1" s="1"/>
  <c r="K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O8" i="1" l="1"/>
  <c r="O9" i="1"/>
  <c r="O10" i="1"/>
  <c r="O11" i="1"/>
  <c r="O12" i="1"/>
  <c r="O13" i="1"/>
  <c r="O14" i="1"/>
  <c r="O15" i="1"/>
  <c r="O16" i="1"/>
  <c r="O17" i="1"/>
  <c r="O18" i="1"/>
  <c r="O19" i="1"/>
  <c r="O20" i="1"/>
  <c r="O22" i="1"/>
  <c r="O7" i="1"/>
  <c r="K5" i="1"/>
  <c r="K7" i="1" s="1"/>
  <c r="L7" i="1" s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2" i="1"/>
  <c r="H7" i="1"/>
  <c r="N22" i="1"/>
  <c r="I22" i="1"/>
  <c r="G22" i="1"/>
  <c r="E22" i="1"/>
  <c r="C22" i="1"/>
  <c r="D22" i="1" s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2" i="1"/>
  <c r="F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7" i="1"/>
  <c r="M7" i="1" l="1"/>
  <c r="K20" i="1"/>
  <c r="L20" i="1" s="1"/>
  <c r="M20" i="1" s="1"/>
  <c r="Q20" i="1" s="1"/>
  <c r="S20" i="1" s="1"/>
  <c r="T20" i="1" s="1"/>
  <c r="K8" i="1"/>
  <c r="L8" i="1" s="1"/>
  <c r="M8" i="1" s="1"/>
  <c r="Q8" i="1" s="1"/>
  <c r="K19" i="1"/>
  <c r="L19" i="1" s="1"/>
  <c r="M19" i="1" s="1"/>
  <c r="Q19" i="1" s="1"/>
  <c r="S19" i="1" s="1"/>
  <c r="T19" i="1" s="1"/>
  <c r="K18" i="1"/>
  <c r="L18" i="1" s="1"/>
  <c r="M18" i="1" s="1"/>
  <c r="Q18" i="1" s="1"/>
  <c r="S18" i="1" s="1"/>
  <c r="T18" i="1" s="1"/>
  <c r="K17" i="1"/>
  <c r="L17" i="1" s="1"/>
  <c r="M17" i="1" s="1"/>
  <c r="Q17" i="1" s="1"/>
  <c r="S17" i="1" s="1"/>
  <c r="T17" i="1" s="1"/>
  <c r="K16" i="1"/>
  <c r="L16" i="1" s="1"/>
  <c r="M16" i="1" s="1"/>
  <c r="Q16" i="1" s="1"/>
  <c r="S16" i="1" s="1"/>
  <c r="T16" i="1" s="1"/>
  <c r="K15" i="1"/>
  <c r="L15" i="1" s="1"/>
  <c r="M15" i="1" s="1"/>
  <c r="Q15" i="1" s="1"/>
  <c r="S15" i="1" s="1"/>
  <c r="T15" i="1" s="1"/>
  <c r="K14" i="1"/>
  <c r="L14" i="1" s="1"/>
  <c r="M14" i="1" s="1"/>
  <c r="Q14" i="1" s="1"/>
  <c r="S14" i="1" s="1"/>
  <c r="T14" i="1" s="1"/>
  <c r="K13" i="1"/>
  <c r="L13" i="1" s="1"/>
  <c r="M13" i="1" s="1"/>
  <c r="Q13" i="1" s="1"/>
  <c r="S13" i="1" s="1"/>
  <c r="T13" i="1" s="1"/>
  <c r="Q7" i="1"/>
  <c r="S7" i="1" s="1"/>
  <c r="T7" i="1" s="1"/>
  <c r="Q10" i="1"/>
  <c r="S10" i="1" s="1"/>
  <c r="T10" i="1" s="1"/>
  <c r="K12" i="1"/>
  <c r="L12" i="1" s="1"/>
  <c r="M12" i="1" s="1"/>
  <c r="Q12" i="1" s="1"/>
  <c r="S12" i="1" s="1"/>
  <c r="T12" i="1" s="1"/>
  <c r="K9" i="1"/>
  <c r="L9" i="1" s="1"/>
  <c r="M9" i="1" s="1"/>
  <c r="Q9" i="1" s="1"/>
  <c r="S9" i="1" s="1"/>
  <c r="T9" i="1" s="1"/>
  <c r="K11" i="1"/>
  <c r="L11" i="1" s="1"/>
  <c r="M11" i="1" s="1"/>
  <c r="Q11" i="1" s="1"/>
  <c r="S11" i="1" s="1"/>
  <c r="T11" i="1" s="1"/>
  <c r="K10" i="1"/>
  <c r="L10" i="1" s="1"/>
  <c r="M10" i="1" s="1"/>
  <c r="S8" i="1" l="1"/>
  <c r="T8" i="1" s="1"/>
  <c r="Q22" i="1"/>
  <c r="L22" i="1"/>
  <c r="M22" i="1" s="1"/>
  <c r="S22" i="1"/>
  <c r="T22" i="1" s="1"/>
</calcChain>
</file>

<file path=xl/sharedStrings.xml><?xml version="1.0" encoding="utf-8"?>
<sst xmlns="http://schemas.openxmlformats.org/spreadsheetml/2006/main" count="58" uniqueCount="58">
  <si>
    <t>ALCALDIA MUNICPAL DE CHÍA - DEPARTAMENTO ADMINISTRATIVO DE PLANEACIÓN</t>
  </si>
  <si>
    <t>DISTRIBUCIÓN DE LOS RECURSOS DEL PRESUPUESTO PARTICIPATIVO POR SECTORES PARA LA VIGENCIA 2019</t>
  </si>
  <si>
    <t>Sisben rango &lt; 40 puntos (0.1)</t>
  </si>
  <si>
    <t>Indicador de Pobreza Multidimensional - IPM (0.35)</t>
  </si>
  <si>
    <t>Estratificación: Estratos 1 y 2 (0.2)</t>
  </si>
  <si>
    <t>Presencia de equipamientos (0.35)</t>
  </si>
  <si>
    <t>Participación ciudadana en PP (%)</t>
  </si>
  <si>
    <t>Asignación PP 2019</t>
  </si>
  <si>
    <t>Sector</t>
  </si>
  <si>
    <t>Descripcion Sector</t>
  </si>
  <si>
    <t>Cuenta de Nivel Sisben2</t>
  </si>
  <si>
    <t>IPM</t>
  </si>
  <si>
    <t>Estratificación</t>
  </si>
  <si>
    <t>Equipamientos</t>
  </si>
  <si>
    <t>Inverso</t>
  </si>
  <si>
    <t>% Particip</t>
  </si>
  <si>
    <t>Participación ciudadana %</t>
  </si>
  <si>
    <t>% de Participación</t>
  </si>
  <si>
    <t>Asignación Recursos PP por Sectores</t>
  </si>
  <si>
    <t>Dif</t>
  </si>
  <si>
    <t>PP 2017</t>
  </si>
  <si>
    <t>Sector 1</t>
  </si>
  <si>
    <t>Cerca de Piedra</t>
  </si>
  <si>
    <t>Sector 2</t>
  </si>
  <si>
    <t>Fonqueta</t>
  </si>
  <si>
    <t>Sector 3</t>
  </si>
  <si>
    <t>Tiquiza</t>
  </si>
  <si>
    <t>Sector 4</t>
  </si>
  <si>
    <t>Fagua</t>
  </si>
  <si>
    <t>Sector 5</t>
  </si>
  <si>
    <t>La Balsa Centro, La Sabana, La Virgen y Las Juntas</t>
  </si>
  <si>
    <t>Sector 6</t>
  </si>
  <si>
    <t>La Siata, Ibaros, Santa Lucia, Los Zipas, La Pradera, La Lorena y El Rosario</t>
  </si>
  <si>
    <t>Sector 7</t>
  </si>
  <si>
    <t>El Cairo, El Campin, El Estadio, 20 de Julio y Samaria</t>
  </si>
  <si>
    <t>Sector 8</t>
  </si>
  <si>
    <t>Parque de Rio Frio, Las Acacias, San Luis, Zona Historica, Laura Vicuña</t>
  </si>
  <si>
    <t>Sector 9</t>
  </si>
  <si>
    <t>Rio Frio, Santa Maria del Lago, Barrio Bachue, Villa Olimpica y  El Osorio</t>
  </si>
  <si>
    <t>Sector 10</t>
  </si>
  <si>
    <t>Santa Rita, Chilacos, Vivir Mejor, San Francisco, Delicias Sur y Delicias Norte</t>
  </si>
  <si>
    <t>Sector 11</t>
  </si>
  <si>
    <t>Los Colorados, Bochica y Bojaca Norte</t>
  </si>
  <si>
    <t>Sector 12</t>
  </si>
  <si>
    <t>Nuevo Milenio, Calatrava, Mercedes de Calahorra y Bojaca Centro</t>
  </si>
  <si>
    <t>Sector 13</t>
  </si>
  <si>
    <t xml:space="preserve">Yerbabuena y Yerbabuena Baja </t>
  </si>
  <si>
    <t>Sector 14</t>
  </si>
  <si>
    <t xml:space="preserve">Torca y Fusca </t>
  </si>
  <si>
    <t>Cálculos y estimaciones: DIRECCIÓN DE SISTEMAS DE INFORMACIÓN PARA LA PLANIFICACIÓN - DIRSIP</t>
  </si>
  <si>
    <t>Fecha de cálculo:</t>
  </si>
  <si>
    <t>Junio de 2018</t>
  </si>
  <si>
    <t xml:space="preserve">Fuentes de Información: </t>
  </si>
  <si>
    <t>Base de Datos Sisben. Corte 31 de diciembre de 2017</t>
  </si>
  <si>
    <t>Base de Datos Estratificación Socioeconómica. Corte 31 de diciembre de 2017</t>
  </si>
  <si>
    <t>Registro equipamientos municipales. Dirsip Marzo de 2018</t>
  </si>
  <si>
    <t>Distribución de recursos por sectores según cinco (5) criterios de análisis: Sisben, Indicadores de Pobreza Multidimensional IPM, Estratificación, Equipamientos públicos y Participación Ciudadana en el PP</t>
  </si>
  <si>
    <t>Registro de Participación Ciudadana Año 2017 y 2018 Asambleas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</si>
</sst>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(* #,##0.00_);_(* \(#,##0.00\);_(* &quot;-&quot;??_);_(@_)"/>
    <numFmt numFmtId="164" formatCode="_(&quot;$&quot;* #,##0.00_);_(&quot;$&quot;* \(#,##0.00\);_(&quot;$&quot;* &quot;-&quot;??_);_(@_)"/>
    <numFmt numFmtId="165" formatCode="&quot;$&quot;\ #,##0.00"/>
    <numFmt numFmtId="166" formatCode="0.000%"/>
    <numFmt numFmtId="167" formatCode="_(* #,##0_);_(* \(#,##0\);_(* &quot;-&quot;??_);_(@_)"/>
    <numFmt numFmtId="168" formatCode="_([$$-240A]\ * #,##0.00_);_([$$-240A]\ * \(#,##0.00\);_([$$-240A]\ * &quot;-&quot;??_);_(@_)"/>
    <numFmt numFmtId="169" formatCode="&quot;$&quot;\ #,##0"/>
    <numFmt numFmtId="170" formatCode="_-&quot;$&quot;* #,##0_-;\-&quot;$&quot;* #,##0_-;_-&quot;$&quot;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12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0">
    <xf numFmtId="0" fontId="0" fillId="0" borderId="0" xfId="0"/>
    <xf numFmtId="0" fontId="4" fillId="0" borderId="0" xfId="0" applyFont="1" applyAlignment="1">
      <alignment horizontal="center"/>
    </xf>
    <xf numFmtId="0" fontId="0" fillId="0" borderId="6" xfId="0" applyBorder="1"/>
    <xf numFmtId="0" fontId="0" fillId="0" borderId="6" xfId="0" applyBorder="1" applyAlignment="1">
      <alignment horizontal="center" vertical="center" wrapText="1"/>
    </xf>
    <xf numFmtId="165" fontId="0" fillId="0" borderId="6" xfId="0" applyNumberForma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4" borderId="8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10" fontId="0" fillId="0" borderId="6" xfId="3" applyNumberFormat="1" applyFont="1" applyBorder="1" applyAlignment="1">
      <alignment vertical="center" wrapText="1"/>
    </xf>
    <xf numFmtId="167" fontId="0" fillId="0" borderId="6" xfId="1" applyNumberFormat="1" applyFont="1" applyBorder="1" applyAlignment="1">
      <alignment vertical="center" wrapText="1"/>
    </xf>
    <xf numFmtId="43" fontId="0" fillId="3" borderId="6" xfId="1" applyFont="1" applyFill="1" applyBorder="1" applyAlignment="1">
      <alignment horizontal="center" vertical="center" wrapText="1"/>
    </xf>
    <xf numFmtId="168" fontId="0" fillId="3" borderId="6" xfId="3" applyNumberFormat="1" applyFont="1" applyFill="1" applyBorder="1" applyAlignment="1">
      <alignment horizontal="center" vertical="center" wrapText="1"/>
    </xf>
    <xf numFmtId="10" fontId="0" fillId="0" borderId="6" xfId="3" applyNumberFormat="1" applyFont="1" applyFill="1" applyBorder="1" applyAlignment="1">
      <alignment vertical="center" wrapText="1"/>
    </xf>
    <xf numFmtId="10" fontId="0" fillId="2" borderId="6" xfId="3" applyNumberFormat="1" applyFont="1" applyFill="1" applyBorder="1" applyAlignment="1">
      <alignment vertical="center" wrapText="1"/>
    </xf>
    <xf numFmtId="10" fontId="0" fillId="2" borderId="7" xfId="3" applyNumberFormat="1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169" fontId="0" fillId="0" borderId="8" xfId="0" applyNumberFormat="1" applyBorder="1" applyAlignment="1">
      <alignment vertical="center" wrapText="1"/>
    </xf>
    <xf numFmtId="169" fontId="0" fillId="0" borderId="0" xfId="0" applyNumberFormat="1"/>
    <xf numFmtId="170" fontId="0" fillId="0" borderId="0" xfId="2" applyNumberFormat="1" applyFont="1" applyAlignment="1">
      <alignment horizontal="left"/>
    </xf>
    <xf numFmtId="0" fontId="0" fillId="0" borderId="9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166" fontId="0" fillId="0" borderId="10" xfId="0" applyNumberFormat="1" applyBorder="1" applyAlignment="1">
      <alignment vertical="center" wrapText="1"/>
    </xf>
    <xf numFmtId="167" fontId="0" fillId="0" borderId="10" xfId="1" applyNumberFormat="1" applyFont="1" applyBorder="1" applyAlignment="1">
      <alignment vertical="center" wrapText="1"/>
    </xf>
    <xf numFmtId="165" fontId="0" fillId="3" borderId="10" xfId="0" applyNumberFormat="1" applyFill="1" applyBorder="1" applyAlignment="1">
      <alignment vertical="center" wrapText="1"/>
    </xf>
    <xf numFmtId="169" fontId="2" fillId="0" borderId="11" xfId="0" applyNumberFormat="1" applyFont="1" applyBorder="1" applyAlignment="1">
      <alignment vertical="center" wrapText="1"/>
    </xf>
    <xf numFmtId="170" fontId="4" fillId="0" borderId="0" xfId="0" applyNumberFormat="1" applyFont="1"/>
    <xf numFmtId="0" fontId="0" fillId="0" borderId="0" xfId="0" applyFill="1"/>
    <xf numFmtId="0" fontId="5" fillId="0" borderId="0" xfId="0" applyFont="1"/>
    <xf numFmtId="10" fontId="0" fillId="2" borderId="6" xfId="3" applyNumberFormat="1" applyFont="1" applyFill="1" applyBorder="1" applyAlignment="1">
      <alignment horizontal="center" vertical="center" wrapText="1"/>
    </xf>
    <xf numFmtId="10" fontId="0" fillId="0" borderId="10" xfId="0" applyNumberFormat="1" applyBorder="1" applyAlignment="1">
      <alignment vertical="center" wrapText="1"/>
    </xf>
    <xf numFmtId="10" fontId="0" fillId="4" borderId="8" xfId="0" applyNumberFormat="1" applyFill="1" applyBorder="1" applyAlignment="1">
      <alignment vertical="center" wrapText="1"/>
    </xf>
    <xf numFmtId="0" fontId="5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165" fontId="2" fillId="0" borderId="4" xfId="0" applyNumberFormat="1" applyFont="1" applyBorder="1" applyAlignment="1">
      <alignment horizontal="center" vertical="center"/>
    </xf>
    <xf numFmtId="165" fontId="2" fillId="0" borderId="8" xfId="0" applyNumberFormat="1" applyFont="1" applyBorder="1" applyAlignment="1">
      <alignment horizontal="center" vertical="center"/>
    </xf>
    <xf numFmtId="166" fontId="0" fillId="4" borderId="8" xfId="0" applyNumberFormat="1" applyFill="1" applyBorder="1" applyAlignment="1">
      <alignment vertical="center" wrapText="1"/>
    </xf>
    <xf numFmtId="166" fontId="0" fillId="4" borderId="10" xfId="0" applyNumberFormat="1" applyFill="1" applyBorder="1" applyAlignment="1">
      <alignment vertical="center" wrapText="1"/>
    </xf>
  </cellXfs>
  <cellStyles count="4">
    <cellStyle name="Millares" xfId="1" builtinId="3"/>
    <cellStyle name="Moneda" xfId="2" builtinId="4"/>
    <cellStyle name="Normal" xfId="0" builtinId="0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9"/>
  <sheetViews>
    <sheetView tabSelected="1" zoomScale="90" zoomScaleNormal="90" workbookViewId="0">
      <selection activeCell="B34" sqref="B34"/>
    </sheetView>
  </sheetViews>
  <sheetFormatPr baseColWidth="10" defaultRowHeight="15" x14ac:dyDescent="0.25"/>
  <cols>
    <col min="1" max="1" width="9.85546875" customWidth="1"/>
    <col min="2" max="2" width="52.42578125" customWidth="1"/>
    <col min="3" max="4" width="11.140625" customWidth="1"/>
    <col min="5" max="5" width="9.5703125" customWidth="1"/>
    <col min="6" max="6" width="11.85546875" customWidth="1"/>
    <col min="7" max="7" width="13.42578125" customWidth="1"/>
    <col min="8" max="8" width="7.7109375" customWidth="1"/>
    <col min="9" max="9" width="14.28515625" customWidth="1"/>
    <col min="10" max="10" width="7.5703125" customWidth="1"/>
    <col min="11" max="11" width="20.28515625" bestFit="1" customWidth="1"/>
    <col min="12" max="13" width="9.140625" customWidth="1"/>
    <col min="14" max="14" width="13" customWidth="1"/>
    <col min="15" max="15" width="7.7109375" customWidth="1"/>
    <col min="16" max="16" width="1" customWidth="1"/>
    <col min="17" max="17" width="13.140625" customWidth="1"/>
    <col min="18" max="18" width="1" customWidth="1"/>
    <col min="19" max="19" width="20.140625" bestFit="1" customWidth="1"/>
    <col min="20" max="21" width="18.140625" bestFit="1" customWidth="1"/>
  </cols>
  <sheetData>
    <row r="1" spans="1:21" ht="18.75" x14ac:dyDescent="0.3">
      <c r="A1" s="44" t="s">
        <v>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</row>
    <row r="2" spans="1:21" ht="15.75" x14ac:dyDescent="0.25">
      <c r="A2" s="45" t="s">
        <v>1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</row>
    <row r="3" spans="1:21" ht="16.5" thickBot="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U3">
        <v>1</v>
      </c>
    </row>
    <row r="4" spans="1:21" ht="27.75" customHeight="1" x14ac:dyDescent="0.25">
      <c r="A4" s="46" t="s">
        <v>56</v>
      </c>
      <c r="B4" s="47"/>
      <c r="C4" s="50" t="s">
        <v>2</v>
      </c>
      <c r="D4" s="50"/>
      <c r="E4" s="50" t="s">
        <v>3</v>
      </c>
      <c r="F4" s="50"/>
      <c r="G4" s="50" t="s">
        <v>4</v>
      </c>
      <c r="H4" s="50"/>
      <c r="I4" s="50" t="s">
        <v>5</v>
      </c>
      <c r="J4" s="50"/>
      <c r="K4" s="50"/>
      <c r="L4" s="50"/>
      <c r="M4" s="50"/>
      <c r="N4" s="50" t="s">
        <v>6</v>
      </c>
      <c r="O4" s="52"/>
      <c r="Q4" s="54" t="s">
        <v>7</v>
      </c>
      <c r="R4" s="1"/>
      <c r="S4" s="56">
        <v>6599296430</v>
      </c>
    </row>
    <row r="5" spans="1:21" ht="37.5" customHeight="1" x14ac:dyDescent="0.25">
      <c r="A5" s="48"/>
      <c r="B5" s="49"/>
      <c r="C5" s="51"/>
      <c r="D5" s="51"/>
      <c r="E5" s="51"/>
      <c r="F5" s="51"/>
      <c r="G5" s="51"/>
      <c r="H5" s="51"/>
      <c r="I5" s="2"/>
      <c r="J5" s="3">
        <v>1</v>
      </c>
      <c r="K5" s="4">
        <f>S4*K6</f>
        <v>1781810036.1000001</v>
      </c>
      <c r="L5" s="2"/>
      <c r="M5" s="2"/>
      <c r="N5" s="51"/>
      <c r="O5" s="53"/>
      <c r="Q5" s="55"/>
      <c r="R5" s="5"/>
      <c r="S5" s="57"/>
    </row>
    <row r="6" spans="1:21" ht="45" x14ac:dyDescent="0.25">
      <c r="A6" s="6" t="s">
        <v>8</v>
      </c>
      <c r="B6" s="7" t="s">
        <v>9</v>
      </c>
      <c r="C6" s="8" t="s">
        <v>10</v>
      </c>
      <c r="D6" s="9">
        <v>0.1</v>
      </c>
      <c r="E6" s="7" t="s">
        <v>11</v>
      </c>
      <c r="F6" s="9">
        <v>0.35</v>
      </c>
      <c r="G6" s="7" t="s">
        <v>12</v>
      </c>
      <c r="H6" s="9">
        <v>0.2</v>
      </c>
      <c r="I6" s="7" t="s">
        <v>13</v>
      </c>
      <c r="J6" s="10" t="s">
        <v>14</v>
      </c>
      <c r="K6" s="10">
        <f>M6</f>
        <v>0.27</v>
      </c>
      <c r="L6" s="11" t="s">
        <v>15</v>
      </c>
      <c r="M6" s="9">
        <v>0.27</v>
      </c>
      <c r="N6" s="12" t="s">
        <v>16</v>
      </c>
      <c r="O6" s="13">
        <v>0.08</v>
      </c>
      <c r="P6" s="14"/>
      <c r="Q6" s="15" t="s">
        <v>17</v>
      </c>
      <c r="R6" s="14"/>
      <c r="S6" s="16" t="s">
        <v>18</v>
      </c>
      <c r="T6" s="17" t="s">
        <v>19</v>
      </c>
      <c r="U6" s="16" t="s">
        <v>20</v>
      </c>
    </row>
    <row r="7" spans="1:21" x14ac:dyDescent="0.25">
      <c r="A7" s="18" t="s">
        <v>21</v>
      </c>
      <c r="B7" s="19" t="s">
        <v>22</v>
      </c>
      <c r="C7" s="20">
        <v>7.8636910129245563E-2</v>
      </c>
      <c r="D7" s="40">
        <f>C7*$D$6</f>
        <v>7.8636910129245563E-3</v>
      </c>
      <c r="E7" s="20">
        <v>8.6664400408844683E-2</v>
      </c>
      <c r="F7" s="40">
        <f>E7*$F$6</f>
        <v>3.0332540143095638E-2</v>
      </c>
      <c r="G7" s="20">
        <v>2.599661311730514E-2</v>
      </c>
      <c r="H7" s="40">
        <f>G7*$H$6</f>
        <v>5.1993226234610286E-3</v>
      </c>
      <c r="I7" s="21">
        <v>2</v>
      </c>
      <c r="J7" s="22">
        <f>$J$5/I7</f>
        <v>0.5</v>
      </c>
      <c r="K7" s="23">
        <f>$K$22*J7</f>
        <v>223723211.12964606</v>
      </c>
      <c r="L7" s="24">
        <f>K7/$K$5</f>
        <v>0.12555951902669049</v>
      </c>
      <c r="M7" s="25">
        <f>L7*$K$6</f>
        <v>3.3901070137206432E-2</v>
      </c>
      <c r="N7" s="24">
        <v>6.8397198187062219E-2</v>
      </c>
      <c r="O7" s="26">
        <f>N7*$O$6</f>
        <v>5.4717758549649781E-3</v>
      </c>
      <c r="P7" s="27"/>
      <c r="Q7" s="58">
        <f>D7+F7+H7+M7+O7</f>
        <v>8.2768399771652623E-2</v>
      </c>
      <c r="R7" s="27"/>
      <c r="S7" s="28">
        <f>$S$4*Q7</f>
        <v>546213205.12987995</v>
      </c>
      <c r="T7" s="29">
        <f>S7-U7</f>
        <v>1809825.1298799515</v>
      </c>
      <c r="U7" s="30">
        <v>544403380</v>
      </c>
    </row>
    <row r="8" spans="1:21" x14ac:dyDescent="0.25">
      <c r="A8" s="18" t="s">
        <v>23</v>
      </c>
      <c r="B8" s="19" t="s">
        <v>24</v>
      </c>
      <c r="C8" s="20">
        <v>9.8812744214006612E-2</v>
      </c>
      <c r="D8" s="40">
        <f t="shared" ref="D8:D22" si="0">C8*$D$6</f>
        <v>9.8812744214006615E-3</v>
      </c>
      <c r="E8" s="20">
        <v>9.2645328697058757E-2</v>
      </c>
      <c r="F8" s="40">
        <f t="shared" ref="F8:F22" si="1">E8*$F$6</f>
        <v>3.2425865043970561E-2</v>
      </c>
      <c r="G8" s="20">
        <v>3.4143439058995834E-2</v>
      </c>
      <c r="H8" s="40">
        <f t="shared" ref="H8:H22" si="2">G8*$H$6</f>
        <v>6.8286878117991669E-3</v>
      </c>
      <c r="I8" s="21">
        <v>2</v>
      </c>
      <c r="J8" s="22">
        <f>$J$5/I8</f>
        <v>0.5</v>
      </c>
      <c r="K8" s="23">
        <f t="shared" ref="K8:K20" si="3">$K$22*J8</f>
        <v>223723211.12964606</v>
      </c>
      <c r="L8" s="24">
        <f t="shared" ref="L8:L20" si="4">K8/$K$5</f>
        <v>0.12555951902669049</v>
      </c>
      <c r="M8" s="25">
        <f t="shared" ref="M8:M22" si="5">L8*$K$6</f>
        <v>3.3901070137206432E-2</v>
      </c>
      <c r="N8" s="24">
        <v>0.13226205191594562</v>
      </c>
      <c r="O8" s="26">
        <f t="shared" ref="O8:O22" si="6">N8*$O$6</f>
        <v>1.0580964153275649E-2</v>
      </c>
      <c r="P8" s="27"/>
      <c r="Q8" s="58">
        <f t="shared" ref="Q8:Q20" si="7">D8+F8+H8+M8+O8</f>
        <v>9.3617861567652477E-2</v>
      </c>
      <c r="R8" s="27"/>
      <c r="S8" s="28">
        <f t="shared" ref="S8:S20" si="8">$S$4*Q8</f>
        <v>617812019.62764323</v>
      </c>
      <c r="T8" s="29">
        <f t="shared" ref="T8:T22" si="9">S8-U8</f>
        <v>37088648.627643228</v>
      </c>
      <c r="U8" s="30">
        <v>580723371</v>
      </c>
    </row>
    <row r="9" spans="1:21" x14ac:dyDescent="0.25">
      <c r="A9" s="18" t="s">
        <v>25</v>
      </c>
      <c r="B9" s="19" t="s">
        <v>26</v>
      </c>
      <c r="C9" s="20">
        <v>5.1698226630598136E-2</v>
      </c>
      <c r="D9" s="40">
        <f t="shared" si="0"/>
        <v>5.1698226630598138E-3</v>
      </c>
      <c r="E9" s="20">
        <v>5.3522579336639467E-2</v>
      </c>
      <c r="F9" s="40">
        <f t="shared" si="1"/>
        <v>1.8732902767823811E-2</v>
      </c>
      <c r="G9" s="20">
        <v>1.7300562954826307E-2</v>
      </c>
      <c r="H9" s="40">
        <f t="shared" si="2"/>
        <v>3.4601125909652615E-3</v>
      </c>
      <c r="I9" s="21">
        <v>2</v>
      </c>
      <c r="J9" s="22">
        <f t="shared" ref="J8:J22" si="10">$J$5/I9</f>
        <v>0.5</v>
      </c>
      <c r="K9" s="23">
        <f t="shared" si="3"/>
        <v>223723211.12964606</v>
      </c>
      <c r="L9" s="24">
        <f t="shared" si="4"/>
        <v>0.12555951902669049</v>
      </c>
      <c r="M9" s="25">
        <f t="shared" si="5"/>
        <v>3.3901070137206432E-2</v>
      </c>
      <c r="N9" s="24">
        <v>7.1281417387721466E-2</v>
      </c>
      <c r="O9" s="26">
        <f t="shared" si="6"/>
        <v>5.7025133910177175E-3</v>
      </c>
      <c r="P9" s="27"/>
      <c r="Q9" s="58">
        <f t="shared" si="7"/>
        <v>6.6966421550073041E-2</v>
      </c>
      <c r="R9" s="27"/>
      <c r="S9" s="28">
        <f t="shared" si="8"/>
        <v>441931266.66527206</v>
      </c>
      <c r="T9" s="29">
        <f t="shared" si="9"/>
        <v>441770.66527205706</v>
      </c>
      <c r="U9" s="30">
        <v>441489496</v>
      </c>
    </row>
    <row r="10" spans="1:21" x14ac:dyDescent="0.25">
      <c r="A10" s="18" t="s">
        <v>27</v>
      </c>
      <c r="B10" s="19" t="s">
        <v>28</v>
      </c>
      <c r="C10" s="20">
        <v>7.9501051998797714E-2</v>
      </c>
      <c r="D10" s="40">
        <f t="shared" si="0"/>
        <v>7.9501051998797714E-3</v>
      </c>
      <c r="E10" s="20">
        <v>7.4538062903001662E-2</v>
      </c>
      <c r="F10" s="40">
        <f t="shared" si="1"/>
        <v>2.6088322016050582E-2</v>
      </c>
      <c r="G10" s="20">
        <v>3.0436175568675911E-2</v>
      </c>
      <c r="H10" s="40">
        <f t="shared" si="2"/>
        <v>6.0872351137351826E-3</v>
      </c>
      <c r="I10" s="21">
        <v>4</v>
      </c>
      <c r="J10" s="22">
        <f t="shared" si="10"/>
        <v>0.25</v>
      </c>
      <c r="K10" s="23">
        <f t="shared" si="3"/>
        <v>111861605.56482303</v>
      </c>
      <c r="L10" s="24">
        <f t="shared" si="4"/>
        <v>6.2779759513345246E-2</v>
      </c>
      <c r="M10" s="25">
        <f t="shared" si="5"/>
        <v>1.6950535068603216E-2</v>
      </c>
      <c r="N10" s="24">
        <v>5.3564070869386075E-2</v>
      </c>
      <c r="O10" s="26">
        <f t="shared" si="6"/>
        <v>4.285125669550886E-3</v>
      </c>
      <c r="P10" s="27"/>
      <c r="Q10" s="58">
        <f t="shared" si="7"/>
        <v>6.1361323067819641E-2</v>
      </c>
      <c r="R10" s="27"/>
      <c r="S10" s="28">
        <f t="shared" si="8"/>
        <v>404941560.2615388</v>
      </c>
      <c r="T10" s="29">
        <f t="shared" si="9"/>
        <v>29624087.261538804</v>
      </c>
      <c r="U10" s="30">
        <v>375317473</v>
      </c>
    </row>
    <row r="11" spans="1:21" x14ac:dyDescent="0.25">
      <c r="A11" s="18" t="s">
        <v>29</v>
      </c>
      <c r="B11" s="19" t="s">
        <v>30</v>
      </c>
      <c r="C11" s="20">
        <v>7.7397054403366403E-2</v>
      </c>
      <c r="D11" s="40">
        <f t="shared" si="0"/>
        <v>7.7397054403366408E-3</v>
      </c>
      <c r="E11" s="20">
        <v>5.3949702902325793E-2</v>
      </c>
      <c r="F11" s="40">
        <f t="shared" si="1"/>
        <v>1.8882396015814026E-2</v>
      </c>
      <c r="G11" s="20">
        <v>3.4372282484324224E-2</v>
      </c>
      <c r="H11" s="40">
        <f t="shared" si="2"/>
        <v>6.8744564968648454E-3</v>
      </c>
      <c r="I11" s="21">
        <v>4</v>
      </c>
      <c r="J11" s="22">
        <f t="shared" si="10"/>
        <v>0.25</v>
      </c>
      <c r="K11" s="23">
        <f t="shared" si="3"/>
        <v>111861605.56482303</v>
      </c>
      <c r="L11" s="24">
        <f t="shared" si="4"/>
        <v>6.2779759513345246E-2</v>
      </c>
      <c r="M11" s="25">
        <f t="shared" si="5"/>
        <v>1.6950535068603216E-2</v>
      </c>
      <c r="N11" s="24">
        <v>5.3564070869386075E-2</v>
      </c>
      <c r="O11" s="26">
        <f t="shared" si="6"/>
        <v>4.285125669550886E-3</v>
      </c>
      <c r="P11" s="27"/>
      <c r="Q11" s="58">
        <f t="shared" si="7"/>
        <v>5.4732218691169614E-2</v>
      </c>
      <c r="R11" s="27"/>
      <c r="S11" s="28">
        <f t="shared" si="8"/>
        <v>361194135.41461492</v>
      </c>
      <c r="T11" s="29">
        <f t="shared" si="9"/>
        <v>-31851722.585385084</v>
      </c>
      <c r="U11" s="30">
        <v>393045858</v>
      </c>
    </row>
    <row r="12" spans="1:21" ht="30" x14ac:dyDescent="0.25">
      <c r="A12" s="18" t="s">
        <v>31</v>
      </c>
      <c r="B12" s="19" t="s">
        <v>32</v>
      </c>
      <c r="C12" s="20">
        <v>0.12995942290351667</v>
      </c>
      <c r="D12" s="40">
        <f t="shared" si="0"/>
        <v>1.2995942290351668E-2</v>
      </c>
      <c r="E12" s="20">
        <v>7.2706169121962719E-2</v>
      </c>
      <c r="F12" s="40">
        <f t="shared" si="1"/>
        <v>2.544715919268695E-2</v>
      </c>
      <c r="G12" s="20">
        <v>0.22985033639983524</v>
      </c>
      <c r="H12" s="40">
        <f t="shared" si="2"/>
        <v>4.5970067279967053E-2</v>
      </c>
      <c r="I12" s="21">
        <v>15</v>
      </c>
      <c r="J12" s="22">
        <f t="shared" si="10"/>
        <v>6.6666666666666666E-2</v>
      </c>
      <c r="K12" s="23">
        <f t="shared" si="3"/>
        <v>29829761.483952809</v>
      </c>
      <c r="L12" s="24">
        <f t="shared" si="4"/>
        <v>1.6741269203558735E-2</v>
      </c>
      <c r="M12" s="25">
        <f t="shared" si="5"/>
        <v>4.5201426849608593E-3</v>
      </c>
      <c r="N12" s="24">
        <v>0.11083642356819118</v>
      </c>
      <c r="O12" s="26">
        <f t="shared" si="6"/>
        <v>8.8669138854552947E-3</v>
      </c>
      <c r="P12" s="27"/>
      <c r="Q12" s="58">
        <f t="shared" si="7"/>
        <v>9.7800225333421822E-2</v>
      </c>
      <c r="R12" s="27"/>
      <c r="S12" s="28">
        <f t="shared" si="8"/>
        <v>645412677.89604616</v>
      </c>
      <c r="T12" s="29">
        <f t="shared" si="9"/>
        <v>-11887879.103953838</v>
      </c>
      <c r="U12" s="30">
        <v>657300557</v>
      </c>
    </row>
    <row r="13" spans="1:21" x14ac:dyDescent="0.25">
      <c r="A13" s="18" t="s">
        <v>33</v>
      </c>
      <c r="B13" s="19" t="s">
        <v>34</v>
      </c>
      <c r="C13" s="20">
        <v>0.12184400360685302</v>
      </c>
      <c r="D13" s="40">
        <f t="shared" si="0"/>
        <v>1.2184400360685303E-2</v>
      </c>
      <c r="E13" s="20">
        <v>9.5234475800854562E-2</v>
      </c>
      <c r="F13" s="40">
        <f t="shared" si="1"/>
        <v>3.3332066530299097E-2</v>
      </c>
      <c r="G13" s="20">
        <v>0.19817840633438602</v>
      </c>
      <c r="H13" s="40">
        <f t="shared" si="2"/>
        <v>3.9635681266877207E-2</v>
      </c>
      <c r="I13" s="21">
        <v>13</v>
      </c>
      <c r="J13" s="22">
        <f t="shared" si="10"/>
        <v>7.6923076923076927E-2</v>
      </c>
      <c r="K13" s="23">
        <f t="shared" si="3"/>
        <v>34418955.558407091</v>
      </c>
      <c r="L13" s="24">
        <f t="shared" si="4"/>
        <v>1.9316849081029312E-2</v>
      </c>
      <c r="M13" s="25">
        <f t="shared" si="5"/>
        <v>5.2155492518779142E-3</v>
      </c>
      <c r="N13" s="24">
        <v>2.3897816234033788E-2</v>
      </c>
      <c r="O13" s="26">
        <f t="shared" si="6"/>
        <v>1.9118252987227031E-3</v>
      </c>
      <c r="P13" s="27"/>
      <c r="Q13" s="58">
        <f t="shared" si="7"/>
        <v>9.2279522708462222E-2</v>
      </c>
      <c r="R13" s="27"/>
      <c r="S13" s="28">
        <f t="shared" si="8"/>
        <v>608979924.77205873</v>
      </c>
      <c r="T13" s="29">
        <f t="shared" si="9"/>
        <v>18493773.772058725</v>
      </c>
      <c r="U13" s="30">
        <v>590486151</v>
      </c>
    </row>
    <row r="14" spans="1:21" ht="30" x14ac:dyDescent="0.25">
      <c r="A14" s="18" t="s">
        <v>35</v>
      </c>
      <c r="B14" s="19" t="s">
        <v>36</v>
      </c>
      <c r="C14" s="20">
        <v>7.2813345356176742E-2</v>
      </c>
      <c r="D14" s="40">
        <f t="shared" si="0"/>
        <v>7.2813345356176748E-3</v>
      </c>
      <c r="E14" s="20">
        <v>5.8206415095077665E-2</v>
      </c>
      <c r="F14" s="40">
        <f t="shared" si="1"/>
        <v>2.037224528327718E-2</v>
      </c>
      <c r="G14" s="20">
        <v>0.10279646665751294</v>
      </c>
      <c r="H14" s="40">
        <f t="shared" si="2"/>
        <v>2.0559293331502589E-2</v>
      </c>
      <c r="I14" s="21">
        <v>17</v>
      </c>
      <c r="J14" s="22">
        <f t="shared" si="10"/>
        <v>5.8823529411764705E-2</v>
      </c>
      <c r="K14" s="23">
        <f t="shared" si="3"/>
        <v>26320377.77995836</v>
      </c>
      <c r="L14" s="24">
        <f t="shared" si="4"/>
        <v>1.4771708120787118E-2</v>
      </c>
      <c r="M14" s="25">
        <f t="shared" si="5"/>
        <v>3.9883611926125224E-3</v>
      </c>
      <c r="N14" s="24">
        <v>9.8063452822414507E-2</v>
      </c>
      <c r="O14" s="26">
        <f t="shared" si="6"/>
        <v>7.8450762257931614E-3</v>
      </c>
      <c r="P14" s="27"/>
      <c r="Q14" s="58">
        <f t="shared" si="7"/>
        <v>6.0046310568803128E-2</v>
      </c>
      <c r="R14" s="27"/>
      <c r="S14" s="28">
        <f t="shared" si="8"/>
        <v>396263402.97137374</v>
      </c>
      <c r="T14" s="29">
        <f t="shared" si="9"/>
        <v>72949246.971373737</v>
      </c>
      <c r="U14" s="30">
        <v>323314156</v>
      </c>
    </row>
    <row r="15" spans="1:21" ht="30" x14ac:dyDescent="0.25">
      <c r="A15" s="18" t="s">
        <v>37</v>
      </c>
      <c r="B15" s="19" t="s">
        <v>38</v>
      </c>
      <c r="C15" s="20">
        <v>3.715810039074241E-2</v>
      </c>
      <c r="D15" s="40">
        <f t="shared" si="0"/>
        <v>3.7158100390742412E-3</v>
      </c>
      <c r="E15" s="20">
        <v>5.193931124848615E-2</v>
      </c>
      <c r="F15" s="40">
        <f t="shared" si="1"/>
        <v>1.817875893697015E-2</v>
      </c>
      <c r="G15" s="20">
        <v>2.3113185958167422E-2</v>
      </c>
      <c r="H15" s="40">
        <f t="shared" si="2"/>
        <v>4.6226371916334849E-3</v>
      </c>
      <c r="I15" s="21">
        <v>3</v>
      </c>
      <c r="J15" s="22">
        <f t="shared" si="10"/>
        <v>0.33333333333333331</v>
      </c>
      <c r="K15" s="23">
        <f t="shared" si="3"/>
        <v>149148807.41976404</v>
      </c>
      <c r="L15" s="24">
        <f t="shared" si="4"/>
        <v>8.370634601779367E-2</v>
      </c>
      <c r="M15" s="25">
        <f>L15*$K$6</f>
        <v>2.2600713424804294E-2</v>
      </c>
      <c r="N15" s="24">
        <v>4.4911413267408322E-2</v>
      </c>
      <c r="O15" s="26">
        <f t="shared" si="6"/>
        <v>3.5929130613926658E-3</v>
      </c>
      <c r="P15" s="27"/>
      <c r="Q15" s="58">
        <f t="shared" si="7"/>
        <v>5.2710832653874835E-2</v>
      </c>
      <c r="R15" s="27"/>
      <c r="S15" s="28">
        <f t="shared" si="8"/>
        <v>347854409.75504363</v>
      </c>
      <c r="T15" s="29">
        <f t="shared" si="9"/>
        <v>33144818.755043626</v>
      </c>
      <c r="U15" s="30">
        <v>314709591</v>
      </c>
    </row>
    <row r="16" spans="1:21" ht="30" x14ac:dyDescent="0.25">
      <c r="A16" s="18" t="s">
        <v>39</v>
      </c>
      <c r="B16" s="19" t="s">
        <v>40</v>
      </c>
      <c r="C16" s="20">
        <v>7.067177637511271E-2</v>
      </c>
      <c r="D16" s="40">
        <f t="shared" si="0"/>
        <v>7.0671776375112712E-3</v>
      </c>
      <c r="E16" s="20">
        <v>8.4761815797005854E-2</v>
      </c>
      <c r="F16" s="40">
        <f t="shared" si="1"/>
        <v>2.9666635528952046E-2</v>
      </c>
      <c r="G16" s="20">
        <v>6.8561490228385744E-2</v>
      </c>
      <c r="H16" s="40">
        <f t="shared" si="2"/>
        <v>1.3712298045677149E-2</v>
      </c>
      <c r="I16" s="21">
        <v>14</v>
      </c>
      <c r="J16" s="22">
        <f t="shared" si="10"/>
        <v>7.1428571428571425E-2</v>
      </c>
      <c r="K16" s="23">
        <f t="shared" si="3"/>
        <v>31960458.732806578</v>
      </c>
      <c r="L16" s="24">
        <f>K16/$K$5</f>
        <v>1.7937074146670069E-2</v>
      </c>
      <c r="M16" s="25">
        <f t="shared" si="5"/>
        <v>4.843010019600919E-3</v>
      </c>
      <c r="N16" s="24">
        <v>8.2406262875978575E-2</v>
      </c>
      <c r="O16" s="26">
        <f t="shared" si="6"/>
        <v>6.592501030078286E-3</v>
      </c>
      <c r="P16" s="27"/>
      <c r="Q16" s="58">
        <f t="shared" si="7"/>
        <v>6.1881622261819674E-2</v>
      </c>
      <c r="R16" s="27"/>
      <c r="S16" s="28">
        <f t="shared" si="8"/>
        <v>408375168.87503511</v>
      </c>
      <c r="T16" s="29">
        <f t="shared" si="9"/>
        <v>72267141.875035107</v>
      </c>
      <c r="U16" s="30">
        <v>336108027</v>
      </c>
    </row>
    <row r="17" spans="1:21" x14ac:dyDescent="0.25">
      <c r="A17" s="18" t="s">
        <v>41</v>
      </c>
      <c r="B17" s="19" t="s">
        <v>42</v>
      </c>
      <c r="C17" s="20">
        <v>6.5186354072738206E-2</v>
      </c>
      <c r="D17" s="40">
        <f t="shared" si="0"/>
        <v>6.5186354072738206E-3</v>
      </c>
      <c r="E17" s="20">
        <v>9.0482718571769358E-2</v>
      </c>
      <c r="F17" s="40">
        <f t="shared" si="1"/>
        <v>3.1668951500119273E-2</v>
      </c>
      <c r="G17" s="20">
        <v>3.3868826948601764E-2</v>
      </c>
      <c r="H17" s="40">
        <f t="shared" si="2"/>
        <v>6.7737653897203534E-3</v>
      </c>
      <c r="I17" s="21">
        <v>4</v>
      </c>
      <c r="J17" s="22">
        <f t="shared" si="10"/>
        <v>0.25</v>
      </c>
      <c r="K17" s="23">
        <f t="shared" si="3"/>
        <v>111861605.56482303</v>
      </c>
      <c r="L17" s="24">
        <f t="shared" si="4"/>
        <v>6.2779759513345246E-2</v>
      </c>
      <c r="M17" s="25">
        <f t="shared" si="5"/>
        <v>1.6950535068603216E-2</v>
      </c>
      <c r="N17" s="24">
        <v>9.1470951792336219E-2</v>
      </c>
      <c r="O17" s="26">
        <f t="shared" si="6"/>
        <v>7.3176761433868974E-3</v>
      </c>
      <c r="P17" s="27"/>
      <c r="Q17" s="58">
        <f t="shared" si="7"/>
        <v>6.9229563509103559E-2</v>
      </c>
      <c r="R17" s="27"/>
      <c r="S17" s="28">
        <f t="shared" si="8"/>
        <v>456866411.3160854</v>
      </c>
      <c r="T17" s="29">
        <f t="shared" si="9"/>
        <v>101040514.3160854</v>
      </c>
      <c r="U17" s="30">
        <v>355825897</v>
      </c>
    </row>
    <row r="18" spans="1:21" ht="30" x14ac:dyDescent="0.25">
      <c r="A18" s="18" t="s">
        <v>43</v>
      </c>
      <c r="B18" s="19" t="s">
        <v>44</v>
      </c>
      <c r="C18" s="20">
        <v>8.1868049293657943E-2</v>
      </c>
      <c r="D18" s="40">
        <f t="shared" si="0"/>
        <v>8.186804929365795E-3</v>
      </c>
      <c r="E18" s="20">
        <v>0.11121039139679546</v>
      </c>
      <c r="F18" s="40">
        <f t="shared" si="1"/>
        <v>3.8923636988878407E-2</v>
      </c>
      <c r="G18" s="20">
        <v>0.19387614993821228</v>
      </c>
      <c r="H18" s="40">
        <f t="shared" si="2"/>
        <v>3.8775229987642462E-2</v>
      </c>
      <c r="I18" s="21">
        <v>8</v>
      </c>
      <c r="J18" s="22">
        <f t="shared" si="10"/>
        <v>0.125</v>
      </c>
      <c r="K18" s="23">
        <f t="shared" si="3"/>
        <v>55930802.782411516</v>
      </c>
      <c r="L18" s="24">
        <f t="shared" si="4"/>
        <v>3.1389879756672623E-2</v>
      </c>
      <c r="M18" s="25">
        <f t="shared" si="5"/>
        <v>8.475267534301608E-3</v>
      </c>
      <c r="N18" s="24">
        <v>4.2439225381128966E-2</v>
      </c>
      <c r="O18" s="26">
        <f t="shared" si="6"/>
        <v>3.3951380304903175E-3</v>
      </c>
      <c r="P18" s="27"/>
      <c r="Q18" s="58">
        <f t="shared" si="7"/>
        <v>9.7756077470678604E-2</v>
      </c>
      <c r="R18" s="27"/>
      <c r="S18" s="28">
        <f t="shared" si="8"/>
        <v>645121333.06305277</v>
      </c>
      <c r="T18" s="29">
        <f t="shared" si="9"/>
        <v>101674042.06305277</v>
      </c>
      <c r="U18" s="30">
        <v>543447291</v>
      </c>
    </row>
    <row r="19" spans="1:21" x14ac:dyDescent="0.25">
      <c r="A19" s="18" t="s">
        <v>45</v>
      </c>
      <c r="B19" s="19" t="s">
        <v>46</v>
      </c>
      <c r="C19" s="20">
        <v>2.5247971145175834E-2</v>
      </c>
      <c r="D19" s="40">
        <f t="shared" si="0"/>
        <v>2.5247971145175834E-3</v>
      </c>
      <c r="E19" s="20">
        <v>5.1911982984726213E-2</v>
      </c>
      <c r="F19" s="40">
        <f t="shared" si="1"/>
        <v>1.8169194044654172E-2</v>
      </c>
      <c r="G19" s="20">
        <v>5.9499290585381479E-3</v>
      </c>
      <c r="H19" s="40">
        <f t="shared" si="2"/>
        <v>1.1899858117076297E-3</v>
      </c>
      <c r="I19" s="21">
        <v>2</v>
      </c>
      <c r="J19" s="22">
        <f t="shared" si="10"/>
        <v>0.5</v>
      </c>
      <c r="K19" s="23">
        <f t="shared" si="3"/>
        <v>223723211.12964606</v>
      </c>
      <c r="L19" s="24">
        <f t="shared" si="4"/>
        <v>0.12555951902669049</v>
      </c>
      <c r="M19" s="25">
        <f t="shared" si="5"/>
        <v>3.3901070137206432E-2</v>
      </c>
      <c r="N19" s="24">
        <v>6.2216728471363822E-2</v>
      </c>
      <c r="O19" s="26">
        <f t="shared" si="6"/>
        <v>4.9773382777091061E-3</v>
      </c>
      <c r="P19" s="27"/>
      <c r="Q19" s="58">
        <f t="shared" si="7"/>
        <v>6.0762385385794919E-2</v>
      </c>
      <c r="R19" s="27"/>
      <c r="S19" s="28">
        <f t="shared" si="8"/>
        <v>400988992.95476055</v>
      </c>
      <c r="T19" s="29">
        <f t="shared" si="9"/>
        <v>45691344.954760551</v>
      </c>
      <c r="U19" s="30">
        <v>355297648</v>
      </c>
    </row>
    <row r="20" spans="1:21" x14ac:dyDescent="0.25">
      <c r="A20" s="18" t="s">
        <v>47</v>
      </c>
      <c r="B20" s="19" t="s">
        <v>48</v>
      </c>
      <c r="C20" s="20">
        <v>9.2049894800120234E-3</v>
      </c>
      <c r="D20" s="40">
        <f t="shared" si="0"/>
        <v>9.2049894800120234E-4</v>
      </c>
      <c r="E20" s="20">
        <v>2.2226645735451689E-2</v>
      </c>
      <c r="F20" s="40">
        <f t="shared" si="1"/>
        <v>7.7793260074080902E-3</v>
      </c>
      <c r="G20" s="20">
        <v>1.5561352922330541E-3</v>
      </c>
      <c r="H20" s="40">
        <f t="shared" si="2"/>
        <v>3.1122705844661085E-4</v>
      </c>
      <c r="I20" s="21">
        <v>2</v>
      </c>
      <c r="J20" s="22">
        <f t="shared" si="10"/>
        <v>0.5</v>
      </c>
      <c r="K20" s="23">
        <f t="shared" si="3"/>
        <v>223723211.12964606</v>
      </c>
      <c r="L20" s="24">
        <f t="shared" si="4"/>
        <v>0.12555951902669049</v>
      </c>
      <c r="M20" s="25">
        <f t="shared" si="5"/>
        <v>3.3901070137206432E-2</v>
      </c>
      <c r="N20" s="24">
        <v>6.4688916357643178E-2</v>
      </c>
      <c r="O20" s="26">
        <f t="shared" si="6"/>
        <v>5.1751133086114544E-3</v>
      </c>
      <c r="P20" s="27"/>
      <c r="Q20" s="58">
        <f t="shared" si="7"/>
        <v>4.8087235459673791E-2</v>
      </c>
      <c r="R20" s="27"/>
      <c r="S20" s="28">
        <f t="shared" si="8"/>
        <v>317341921.29759467</v>
      </c>
      <c r="T20" s="29">
        <f t="shared" si="9"/>
        <v>1904403.2975946665</v>
      </c>
      <c r="U20" s="30">
        <v>315437518</v>
      </c>
    </row>
    <row r="21" spans="1:21" ht="5.25" customHeight="1" x14ac:dyDescent="0.25">
      <c r="A21" s="18"/>
      <c r="B21" s="19"/>
      <c r="C21" s="20"/>
      <c r="D21" s="40"/>
      <c r="E21" s="20"/>
      <c r="F21" s="40"/>
      <c r="G21" s="20"/>
      <c r="H21" s="40"/>
      <c r="I21" s="21"/>
      <c r="J21" s="22"/>
      <c r="K21" s="23"/>
      <c r="L21" s="24"/>
      <c r="M21" s="25"/>
      <c r="N21" s="24"/>
      <c r="O21" s="26"/>
      <c r="P21" s="27"/>
      <c r="Q21" s="42"/>
      <c r="R21" s="27"/>
      <c r="S21" s="28"/>
      <c r="T21" s="29"/>
    </row>
    <row r="22" spans="1:21" ht="16.5" thickBot="1" x14ac:dyDescent="0.3">
      <c r="A22" s="31"/>
      <c r="B22" s="32"/>
      <c r="C22" s="41">
        <f>SUM(C7:C20)</f>
        <v>1</v>
      </c>
      <c r="D22" s="40">
        <f t="shared" si="0"/>
        <v>0.1</v>
      </c>
      <c r="E22" s="41">
        <f>SUM(E7:E20)</f>
        <v>1</v>
      </c>
      <c r="F22" s="40">
        <f t="shared" si="1"/>
        <v>0.35</v>
      </c>
      <c r="G22" s="41">
        <f>SUM(G7:G20)</f>
        <v>1</v>
      </c>
      <c r="H22" s="40">
        <f t="shared" si="2"/>
        <v>0.2</v>
      </c>
      <c r="I22" s="34">
        <f>SUM(I7:I20)</f>
        <v>92</v>
      </c>
      <c r="J22" s="22">
        <f>SUM(J7:J20)</f>
        <v>3.9821751777634136</v>
      </c>
      <c r="K22" s="35">
        <f>K5/J22</f>
        <v>447446422.25929213</v>
      </c>
      <c r="L22" s="24">
        <f>SUM(L7:L20)</f>
        <v>0.99999999999999978</v>
      </c>
      <c r="M22" s="25">
        <f t="shared" si="5"/>
        <v>0.26999999999999996</v>
      </c>
      <c r="N22" s="33">
        <f>SUM(N7:N20)</f>
        <v>1</v>
      </c>
      <c r="O22" s="26">
        <f t="shared" si="6"/>
        <v>0.08</v>
      </c>
      <c r="P22" s="27"/>
      <c r="Q22" s="59">
        <f>SUM(Q7:Q20)</f>
        <v>1</v>
      </c>
      <c r="R22" s="27"/>
      <c r="S22" s="36">
        <f>SUM(S7:S20)</f>
        <v>6599296430.000001</v>
      </c>
      <c r="T22" s="29">
        <f t="shared" si="9"/>
        <v>472390016.00000095</v>
      </c>
      <c r="U22" s="37">
        <v>6126906414</v>
      </c>
    </row>
    <row r="23" spans="1:21" x14ac:dyDescent="0.25">
      <c r="Q23" s="38"/>
    </row>
    <row r="24" spans="1:21" x14ac:dyDescent="0.25">
      <c r="A24" s="39" t="s">
        <v>49</v>
      </c>
      <c r="B24" s="39"/>
      <c r="M24" s="43" t="s">
        <v>50</v>
      </c>
      <c r="N24" s="43"/>
      <c r="O24" s="43"/>
      <c r="P24" s="43"/>
      <c r="Q24" s="43"/>
      <c r="R24" s="39"/>
      <c r="S24" s="39" t="s">
        <v>51</v>
      </c>
    </row>
    <row r="25" spans="1:21" x14ac:dyDescent="0.25">
      <c r="A25" s="39" t="s">
        <v>52</v>
      </c>
      <c r="B25" s="39"/>
    </row>
    <row r="26" spans="1:21" x14ac:dyDescent="0.25">
      <c r="A26" s="39"/>
      <c r="B26" s="39" t="s">
        <v>53</v>
      </c>
    </row>
    <row r="27" spans="1:21" x14ac:dyDescent="0.25">
      <c r="A27" s="39"/>
      <c r="B27" s="39" t="s">
        <v>54</v>
      </c>
    </row>
    <row r="28" spans="1:21" x14ac:dyDescent="0.25">
      <c r="A28" s="39"/>
      <c r="B28" s="39" t="s">
        <v>55</v>
      </c>
    </row>
    <row r="29" spans="1:21" x14ac:dyDescent="0.25">
      <c r="B29" s="39" t="s">
        <v>57</v>
      </c>
    </row>
  </sheetData>
  <mergeCells count="11">
    <mergeCell ref="M24:Q24"/>
    <mergeCell ref="A1:S1"/>
    <mergeCell ref="A2:S2"/>
    <mergeCell ref="A4:B5"/>
    <mergeCell ref="C4:D5"/>
    <mergeCell ref="E4:F5"/>
    <mergeCell ref="G4:H5"/>
    <mergeCell ref="I4:M4"/>
    <mergeCell ref="N4:O5"/>
    <mergeCell ref="Q4:Q5"/>
    <mergeCell ref="S4:S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Asignacion PP 2019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Orlando Hernandez Cholo</cp:lastModifiedBy>
  <dcterms:created xsi:type="dcterms:W3CDTF">2018-06-28T04:26:18Z</dcterms:created>
  <dcterms:modified xsi:type="dcterms:W3CDTF">2018-06-28T18:58:07Z</dcterms:modified>
</cp:coreProperties>
</file>