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2019\varios por seleccionar 2019\"/>
    </mc:Choice>
  </mc:AlternateContent>
  <bookViews>
    <workbookView xWindow="0" yWindow="0" windowWidth="28800" windowHeight="12330"/>
  </bookViews>
  <sheets>
    <sheet name="Empalme Financiero 2019 ET" sheetId="1" r:id="rId1"/>
  </sheets>
  <externalReferences>
    <externalReference r:id="rId2"/>
    <externalReference r:id="rId3"/>
    <externalReference r:id="rId4"/>
    <externalReference r:id="rId5"/>
  </externalReferences>
  <definedNames>
    <definedName name="\0">'[3]PLANTA NUEVA 2009'!#REF!</definedName>
    <definedName name="A">'[3]PLANTA NUEVA 2009'!#REF!</definedName>
    <definedName name="A_IMPRESIÓN_IM">'[3]PLANTA NUEVA 2009'!#REF!</definedName>
    <definedName name="OSCAR">'[4]PLANTA NUEVA 2009'!#REF!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6" i="1" l="1"/>
  <c r="G104" i="1"/>
  <c r="B260" i="1"/>
  <c r="B259" i="1"/>
  <c r="B258" i="1"/>
  <c r="B257" i="1"/>
  <c r="B256" i="1"/>
  <c r="B255" i="1"/>
  <c r="B254" i="1"/>
  <c r="B253" i="1"/>
  <c r="F247" i="1"/>
  <c r="D247" i="1"/>
  <c r="B247" i="1"/>
  <c r="G241" i="1"/>
  <c r="F241" i="1"/>
  <c r="E241" i="1"/>
  <c r="D241" i="1"/>
  <c r="C241" i="1"/>
  <c r="B241" i="1"/>
  <c r="F234" i="1"/>
  <c r="D234" i="1"/>
  <c r="B234" i="1"/>
  <c r="G228" i="1"/>
  <c r="F228" i="1"/>
  <c r="E228" i="1"/>
  <c r="D228" i="1"/>
  <c r="C228" i="1"/>
  <c r="B228" i="1"/>
  <c r="D221" i="1"/>
  <c r="B221" i="1"/>
  <c r="D220" i="1"/>
  <c r="B220" i="1"/>
  <c r="D213" i="1"/>
  <c r="B213" i="1"/>
  <c r="D207" i="1"/>
  <c r="D205" i="1" s="1"/>
  <c r="B207" i="1"/>
  <c r="D206" i="1"/>
  <c r="B206" i="1"/>
  <c r="H193" i="1"/>
  <c r="G193" i="1"/>
  <c r="F193" i="1"/>
  <c r="E193" i="1"/>
  <c r="H192" i="1"/>
  <c r="G192" i="1"/>
  <c r="F192" i="1"/>
  <c r="E192" i="1"/>
  <c r="H184" i="1"/>
  <c r="G184" i="1"/>
  <c r="G183" i="1" s="1"/>
  <c r="F184" i="1"/>
  <c r="F183" i="1" s="1"/>
  <c r="E184" i="1"/>
  <c r="E183" i="1" s="1"/>
  <c r="C184" i="1"/>
  <c r="C183" i="1" s="1"/>
  <c r="H183" i="1"/>
  <c r="D183" i="1"/>
  <c r="B183" i="1"/>
  <c r="D175" i="1"/>
  <c r="D174" i="1"/>
  <c r="G173" i="1"/>
  <c r="F173" i="1"/>
  <c r="E173" i="1"/>
  <c r="C173" i="1"/>
  <c r="B173" i="1"/>
  <c r="F164" i="1"/>
  <c r="E164" i="1"/>
  <c r="D164" i="1"/>
  <c r="B164" i="1" s="1"/>
  <c r="B156" i="1"/>
  <c r="E155" i="1"/>
  <c r="B155" i="1"/>
  <c r="B154" i="1"/>
  <c r="B153" i="1"/>
  <c r="B152" i="1"/>
  <c r="E146" i="1"/>
  <c r="D146" i="1"/>
  <c r="C146" i="1"/>
  <c r="B146" i="1"/>
  <c r="E145" i="1"/>
  <c r="D145" i="1"/>
  <c r="C145" i="1"/>
  <c r="B145" i="1"/>
  <c r="E144" i="1"/>
  <c r="D144" i="1"/>
  <c r="C144" i="1"/>
  <c r="B144" i="1"/>
  <c r="E143" i="1"/>
  <c r="D143" i="1"/>
  <c r="C143" i="1"/>
  <c r="B143" i="1"/>
  <c r="E142" i="1"/>
  <c r="D142" i="1"/>
  <c r="C142" i="1"/>
  <c r="B142" i="1"/>
  <c r="B136" i="1"/>
  <c r="B135" i="1"/>
  <c r="B133" i="1"/>
  <c r="B132" i="1"/>
  <c r="B131" i="1"/>
  <c r="B130" i="1"/>
  <c r="I104" i="1"/>
  <c r="H104" i="1"/>
  <c r="F104" i="1"/>
  <c r="E104" i="1"/>
  <c r="D104" i="1"/>
  <c r="C104" i="1"/>
  <c r="B104" i="1"/>
  <c r="I103" i="1"/>
  <c r="H103" i="1"/>
  <c r="F103" i="1"/>
  <c r="E103" i="1"/>
  <c r="D103" i="1"/>
  <c r="C103" i="1"/>
  <c r="B103" i="1"/>
  <c r="I102" i="1"/>
  <c r="H102" i="1"/>
  <c r="F102" i="1"/>
  <c r="E102" i="1"/>
  <c r="D102" i="1"/>
  <c r="C102" i="1"/>
  <c r="B102" i="1"/>
  <c r="I101" i="1"/>
  <c r="H101" i="1"/>
  <c r="F101" i="1"/>
  <c r="E101" i="1"/>
  <c r="D101" i="1"/>
  <c r="C101" i="1"/>
  <c r="B101" i="1"/>
  <c r="I100" i="1"/>
  <c r="H100" i="1"/>
  <c r="F100" i="1"/>
  <c r="E100" i="1"/>
  <c r="D100" i="1"/>
  <c r="C100" i="1"/>
  <c r="B100" i="1"/>
  <c r="I99" i="1"/>
  <c r="H99" i="1"/>
  <c r="F99" i="1"/>
  <c r="E99" i="1"/>
  <c r="D99" i="1"/>
  <c r="C99" i="1"/>
  <c r="B99" i="1"/>
  <c r="I98" i="1"/>
  <c r="H98" i="1"/>
  <c r="F98" i="1"/>
  <c r="E98" i="1"/>
  <c r="D98" i="1"/>
  <c r="C98" i="1"/>
  <c r="B98" i="1"/>
  <c r="E89" i="1"/>
  <c r="D89" i="1"/>
  <c r="C89" i="1"/>
  <c r="B89" i="1"/>
  <c r="E88" i="1"/>
  <c r="D88" i="1"/>
  <c r="C88" i="1"/>
  <c r="B88" i="1"/>
  <c r="E87" i="1"/>
  <c r="E86" i="1" s="1"/>
  <c r="D87" i="1"/>
  <c r="D86" i="1" s="1"/>
  <c r="C87" i="1"/>
  <c r="C86" i="1" s="1"/>
  <c r="B87" i="1"/>
  <c r="B80" i="1"/>
  <c r="E79" i="1"/>
  <c r="E78" i="1"/>
  <c r="B78" i="1"/>
  <c r="B77" i="1"/>
  <c r="E76" i="1"/>
  <c r="B76" i="1"/>
  <c r="D75" i="1"/>
  <c r="C75" i="1"/>
  <c r="E68" i="1"/>
  <c r="D68" i="1"/>
  <c r="C68" i="1"/>
  <c r="B68" i="1"/>
  <c r="E67" i="1"/>
  <c r="D67" i="1"/>
  <c r="C67" i="1"/>
  <c r="B67" i="1"/>
  <c r="E65" i="1"/>
  <c r="E64" i="1" s="1"/>
  <c r="D65" i="1"/>
  <c r="D64" i="1" s="1"/>
  <c r="C65" i="1"/>
  <c r="C64" i="1" s="1"/>
  <c r="B65" i="1"/>
  <c r="B64" i="1" s="1"/>
  <c r="E63" i="1"/>
  <c r="D63" i="1"/>
  <c r="C63" i="1"/>
  <c r="B63" i="1"/>
  <c r="E62" i="1"/>
  <c r="D62" i="1"/>
  <c r="C62" i="1"/>
  <c r="B62" i="1"/>
  <c r="E61" i="1"/>
  <c r="D61" i="1"/>
  <c r="C61" i="1"/>
  <c r="B61" i="1"/>
  <c r="B60" i="1" s="1"/>
  <c r="D53" i="1"/>
  <c r="E80" i="1" s="1"/>
  <c r="C53" i="1"/>
  <c r="B53" i="1"/>
  <c r="C52" i="1"/>
  <c r="E52" i="1" s="1"/>
  <c r="B52" i="1"/>
  <c r="E51" i="1"/>
  <c r="B51" i="1"/>
  <c r="D50" i="1"/>
  <c r="B50" i="1"/>
  <c r="C49" i="1"/>
  <c r="C48" i="1" s="1"/>
  <c r="B49" i="1"/>
  <c r="C42" i="1"/>
  <c r="B42" i="1"/>
  <c r="D41" i="1"/>
  <c r="C41" i="1"/>
  <c r="E41" i="1" s="1"/>
  <c r="B41" i="1"/>
  <c r="D39" i="1"/>
  <c r="D38" i="1" s="1"/>
  <c r="C39" i="1"/>
  <c r="C38" i="1" s="1"/>
  <c r="B39" i="1"/>
  <c r="B38" i="1" s="1"/>
  <c r="B37" i="1"/>
  <c r="D36" i="1"/>
  <c r="C36" i="1"/>
  <c r="B36" i="1"/>
  <c r="D35" i="1"/>
  <c r="E19" i="1" s="1"/>
  <c r="C35" i="1"/>
  <c r="C37" i="1" s="1"/>
  <c r="D34" i="1"/>
  <c r="C34" i="1"/>
  <c r="E34" i="1" s="1"/>
  <c r="B34" i="1"/>
  <c r="D33" i="1"/>
  <c r="E26" i="1"/>
  <c r="D42" i="1" s="1"/>
  <c r="E25" i="1"/>
  <c r="D22" i="1"/>
  <c r="C22" i="1"/>
  <c r="B22" i="1"/>
  <c r="E21" i="1"/>
  <c r="D37" i="1" s="1"/>
  <c r="D21" i="1"/>
  <c r="D19" i="1" s="1"/>
  <c r="D17" i="1" s="1"/>
  <c r="C21" i="1"/>
  <c r="C19" i="1" s="1"/>
  <c r="C17" i="1" s="1"/>
  <c r="C16" i="1" s="1"/>
  <c r="E20" i="1"/>
  <c r="B19" i="1"/>
  <c r="B17" i="1" s="1"/>
  <c r="B16" i="1" s="1"/>
  <c r="E18" i="1"/>
  <c r="B10" i="1"/>
  <c r="D16" i="1" l="1"/>
  <c r="B86" i="1"/>
  <c r="I97" i="1"/>
  <c r="I95" i="1" s="1"/>
  <c r="B205" i="1"/>
  <c r="E53" i="1"/>
  <c r="E23" i="1"/>
  <c r="E22" i="1" s="1"/>
  <c r="D173" i="1"/>
  <c r="D48" i="1"/>
  <c r="E48" i="1" s="1"/>
  <c r="B59" i="1"/>
  <c r="C33" i="1"/>
  <c r="C32" i="1" s="1"/>
  <c r="E36" i="1"/>
  <c r="F97" i="1"/>
  <c r="F95" i="1" s="1"/>
  <c r="H97" i="1"/>
  <c r="H95" i="1" s="1"/>
  <c r="D32" i="1"/>
  <c r="B35" i="1"/>
  <c r="B33" i="1" s="1"/>
  <c r="B32" i="1" s="1"/>
  <c r="C60" i="1"/>
  <c r="C59" i="1" s="1"/>
  <c r="E42" i="1"/>
  <c r="E60" i="1"/>
  <c r="E59" i="1" s="1"/>
  <c r="B75" i="1"/>
  <c r="B97" i="1"/>
  <c r="B95" i="1" s="1"/>
  <c r="C97" i="1"/>
  <c r="C95" i="1" s="1"/>
  <c r="E97" i="1"/>
  <c r="E95" i="1" s="1"/>
  <c r="E17" i="1"/>
  <c r="E16" i="1" s="1"/>
  <c r="E9" i="1" s="1"/>
  <c r="D60" i="1"/>
  <c r="D59" i="1" s="1"/>
  <c r="B48" i="1"/>
  <c r="D97" i="1"/>
  <c r="D95" i="1" s="1"/>
  <c r="G97" i="1"/>
  <c r="G95" i="1" s="1"/>
  <c r="E38" i="1"/>
  <c r="E37" i="1"/>
  <c r="E49" i="1"/>
  <c r="E35" i="1"/>
  <c r="E33" i="1" s="1"/>
  <c r="E39" i="1"/>
  <c r="E77" i="1"/>
  <c r="E75" i="1" s="1"/>
  <c r="E73" i="1" s="1"/>
  <c r="E50" i="1"/>
  <c r="E32" i="1" l="1"/>
</calcChain>
</file>

<file path=xl/comments1.xml><?xml version="1.0" encoding="utf-8"?>
<comments xmlns="http://schemas.openxmlformats.org/spreadsheetml/2006/main">
  <authors>
    <author>Contratista - Michael</author>
  </authors>
  <commentList>
    <comment ref="A74" authorId="0" shapeId="0">
      <text>
        <r>
          <rPr>
            <b/>
            <sz val="9"/>
            <color indexed="81"/>
            <rFont val="Tahoma"/>
            <family val="2"/>
          </rPr>
          <t>NO SE INCLUYE RESERVA APROPIACIÓN NI PASIVO EXIGIBLE</t>
        </r>
      </text>
    </comment>
    <comment ref="A113" authorId="0" shapeId="0">
      <text>
        <r>
          <rPr>
            <b/>
            <sz val="9"/>
            <color indexed="81"/>
            <rFont val="Tahoma"/>
            <family val="2"/>
          </rPr>
          <t>INDICA DR.ELENA QUE NO SE ELABORA</t>
        </r>
      </text>
    </comment>
    <comment ref="B151" authorId="0" shapeId="0">
      <text>
        <r>
          <rPr>
            <b/>
            <sz val="9"/>
            <color indexed="81"/>
            <rFont val="Tahoma"/>
            <family val="2"/>
          </rPr>
          <t>CUENTAS 23 Y 24  SUMADAS , INFORMACIÓN HAS GASTO 2016</t>
        </r>
      </text>
    </comment>
    <comment ref="B161" authorId="0" shapeId="0">
      <text>
        <r>
          <rPr>
            <b/>
            <sz val="9"/>
            <color indexed="81"/>
            <rFont val="Tahoma"/>
            <family val="2"/>
          </rPr>
          <t>INFORMACIÓN DE CHIP CORTE JUN.19</t>
        </r>
      </text>
    </comment>
  </commentList>
</comments>
</file>

<file path=xl/sharedStrings.xml><?xml version="1.0" encoding="utf-8"?>
<sst xmlns="http://schemas.openxmlformats.org/spreadsheetml/2006/main" count="285" uniqueCount="188">
  <si>
    <t>Estructura del Informe de Gestión y empalme</t>
  </si>
  <si>
    <t>EMPALME FISCAL Y FINANCIERO ENTIDADES TERRITORIALES 2019</t>
  </si>
  <si>
    <r>
      <t>1.</t>
    </r>
    <r>
      <rPr>
        <b/>
        <sz val="7"/>
        <color theme="1"/>
        <rFont val="Times New Roman"/>
        <family val="1"/>
      </rPr>
      <t>   </t>
    </r>
    <r>
      <rPr>
        <b/>
        <sz val="11"/>
        <color theme="1"/>
        <rFont val="Calibri"/>
        <family val="2"/>
        <scheme val="minor"/>
      </rPr>
      <t>Ingresos y gastos de las cuatro últimas vigencias.</t>
    </r>
  </si>
  <si>
    <t>Concepto/Vigencia</t>
  </si>
  <si>
    <t>2019 
(corte parcial 30.SEP.19)</t>
  </si>
  <si>
    <r>
      <t xml:space="preserve">1. </t>
    </r>
    <r>
      <rPr>
        <sz val="10"/>
        <color theme="1"/>
        <rFont val="Calibri"/>
        <family val="2"/>
        <scheme val="minor"/>
      </rPr>
      <t>Ingresos totales</t>
    </r>
  </si>
  <si>
    <t>2. Gastos Totales</t>
  </si>
  <si>
    <t>Fuente: FUT y ejecución presupuestal 2019.</t>
  </si>
  <si>
    <r>
      <t>2.</t>
    </r>
    <r>
      <rPr>
        <b/>
        <sz val="7"/>
        <color theme="1"/>
        <rFont val="Times New Roman"/>
        <family val="1"/>
      </rPr>
      <t>  </t>
    </r>
    <r>
      <rPr>
        <b/>
        <sz val="11"/>
        <color theme="1"/>
        <rFont val="Calibri"/>
        <family val="2"/>
        <scheme val="minor"/>
      </rPr>
      <t>Ingresos de las cuatro últimas vigencias.</t>
    </r>
  </si>
  <si>
    <t>1. Ingresos totales</t>
  </si>
  <si>
    <t>1.1. Ingresos corrientes</t>
  </si>
  <si>
    <t>1.1.1. Tributarios</t>
  </si>
  <si>
    <t>1.1.2. No tributarios</t>
  </si>
  <si>
    <t>1.1.2.1 SGP</t>
  </si>
  <si>
    <t>1.1.2.2 Otros Ingresos No Tributarios</t>
  </si>
  <si>
    <t>1.2. Recursos de Capital</t>
  </si>
  <si>
    <t>1.2.1. Cofinanciación</t>
  </si>
  <si>
    <t xml:space="preserve">1.3. Regalías </t>
  </si>
  <si>
    <t>1.4 Fondos Especiales</t>
  </si>
  <si>
    <t>1.5 Ingreso Establecimientos Públicos</t>
  </si>
  <si>
    <t>3.  Ejecución Presupuesto ingresos vigencia actual (Corte al 31 de octubre del 2019)</t>
  </si>
  <si>
    <t>Concepto</t>
  </si>
  <si>
    <t>Presupuesto inicial</t>
  </si>
  <si>
    <t>Presupuesto ajustado a la fecha</t>
  </si>
  <si>
    <t>Diferencia entre ingresos estimados y el recaudo</t>
  </si>
  <si>
    <t>4. Ejecución Presupuesto de gastos vigencia actual</t>
  </si>
  <si>
    <t>Apropiación inicial</t>
  </si>
  <si>
    <t>Apropiación  ajustada a la fecha</t>
  </si>
  <si>
    <t>Ejecución de gastos  (corte parcial 30.SEP.19)</t>
  </si>
  <si>
    <t>Diferencia entre apropiaciones y gastos ejecutados</t>
  </si>
  <si>
    <t>1. Gastos totales</t>
  </si>
  <si>
    <t>1.1. Funcionamiento</t>
  </si>
  <si>
    <t>1.2. Deuda</t>
  </si>
  <si>
    <t>1.3. Inversión</t>
  </si>
  <si>
    <t>1.4. Reservas de Apropiación</t>
  </si>
  <si>
    <t>1.5. Pasivos Exigibles</t>
  </si>
  <si>
    <t>5. Ingresos estimados para las siguientes cuatro vigencias.</t>
  </si>
  <si>
    <t>1.1.3. SGP</t>
  </si>
  <si>
    <t>Fuente: MFMP</t>
  </si>
  <si>
    <t>6. Ejecución de gastos de las cuatro últimas vigencias.</t>
  </si>
  <si>
    <t>Gasto Vigencia Anterior</t>
  </si>
  <si>
    <t>7. Gastos estimados siguientes cuatro vigencias</t>
  </si>
  <si>
    <t>proposito general</t>
  </si>
  <si>
    <t>educacion</t>
  </si>
  <si>
    <t>Fuente: FUT</t>
  </si>
  <si>
    <t>salud</t>
  </si>
  <si>
    <t>8.  Ejecución de los recursos del SGP de las cuatro últimas vigencias.</t>
  </si>
  <si>
    <t>agua pitable</t>
  </si>
  <si>
    <t>2016 Asignados</t>
  </si>
  <si>
    <t>2016 Ejecutados</t>
  </si>
  <si>
    <t>2017 Asignados</t>
  </si>
  <si>
    <t>2017 Ejecutados</t>
  </si>
  <si>
    <t>2018 Asignados</t>
  </si>
  <si>
    <t>2018 Ejecutados</t>
  </si>
  <si>
    <t>2019 Asignados a la fecha</t>
  </si>
  <si>
    <t>2019 Ejecutados 
(corte parcial 30.SEP.19)</t>
  </si>
  <si>
    <t>1. Recursos totales SGP</t>
  </si>
  <si>
    <t>1.1. Participación de Proposito General</t>
  </si>
  <si>
    <t>1.2. Participaciones sectoriales</t>
  </si>
  <si>
    <t>1.2.1. Educación</t>
  </si>
  <si>
    <t>1.2.2. Salud</t>
  </si>
  <si>
    <t>Deporte</t>
  </si>
  <si>
    <t>1.2.3. APSB</t>
  </si>
  <si>
    <t>1.2.4. Deporte</t>
  </si>
  <si>
    <t>Cultura</t>
  </si>
  <si>
    <t>1.2.5. Cultura</t>
  </si>
  <si>
    <t>1.2.6. Libre inversión en otros sectores</t>
  </si>
  <si>
    <t>1.2.7. Primera infancia</t>
  </si>
  <si>
    <t>Fuente: FUT y ejecución presupuestal 2019</t>
  </si>
  <si>
    <t>Atencìon Primera Infancia</t>
  </si>
  <si>
    <t>9. Ejecución de recursos del SGR de las cuatro últimas vigencias.</t>
  </si>
  <si>
    <t>2019 Ejecutados a 31 de octubre</t>
  </si>
  <si>
    <t>1. Recursos totales SGR</t>
  </si>
  <si>
    <t>10. Estado de la ejecución de recursos del SGR de las cuatro últimas vigencias.</t>
  </si>
  <si>
    <t>2019 
 (Corte 30.SEP.19)</t>
  </si>
  <si>
    <t>1. No de proyectos presentados al OCAD</t>
  </si>
  <si>
    <t>2. No de proyectos aprobados</t>
  </si>
  <si>
    <t>3. Monto total de recursos proyectos aprobados</t>
  </si>
  <si>
    <t>4. No de proyectos ejecutados</t>
  </si>
  <si>
    <t>3. Monto total de recursos proyectos ejecutados</t>
  </si>
  <si>
    <t>5. No de proyectos en ejecución</t>
  </si>
  <si>
    <t>3. Monto total de recursos proyectos en ejecucion</t>
  </si>
  <si>
    <t>6. No de proyectos en trámite de contratación</t>
  </si>
  <si>
    <t>3. Monto total recursos proyectos en trámite de contratación</t>
  </si>
  <si>
    <r>
      <t>11.</t>
    </r>
    <r>
      <rPr>
        <b/>
        <sz val="7"/>
        <color theme="1"/>
        <rFont val="Times New Roman"/>
        <family val="1"/>
      </rPr>
      <t xml:space="preserve">       </t>
    </r>
    <r>
      <rPr>
        <b/>
        <sz val="11"/>
        <color theme="1"/>
        <rFont val="Calibri"/>
        <family val="2"/>
        <scheme val="minor"/>
      </rPr>
      <t>Fuentes de ingresos más representativos en las cuatro últimas vigencias.</t>
    </r>
  </si>
  <si>
    <t>1.    IMPUESTO PREDIAL</t>
  </si>
  <si>
    <r>
      <t>2.    INDUSTRIA Y COMERCIO</t>
    </r>
    <r>
      <rPr>
        <sz val="7"/>
        <color theme="1"/>
        <rFont val="Times New Roman"/>
        <family val="1"/>
      </rPr>
      <t xml:space="preserve">   </t>
    </r>
  </si>
  <si>
    <r>
      <t>3.</t>
    </r>
    <r>
      <rPr>
        <sz val="7"/>
        <color theme="1"/>
        <rFont val="Times New Roman"/>
        <family val="1"/>
      </rPr>
      <t>     </t>
    </r>
    <r>
      <rPr>
        <sz val="10"/>
        <color theme="1"/>
        <rFont val="Calibri"/>
        <family val="2"/>
        <scheme val="minor"/>
      </rPr>
      <t> DELINEACION URBANA</t>
    </r>
  </si>
  <si>
    <t>4.  SOBRETASA A LA GASOLINA</t>
  </si>
  <si>
    <r>
      <t>4.    SGP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Calibri"/>
        <family val="2"/>
        <scheme val="minor"/>
      </rPr>
      <t> </t>
    </r>
  </si>
  <si>
    <r>
      <t>5.    RECURSOS DEL BALANCE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Calibri"/>
        <family val="2"/>
        <scheme val="minor"/>
      </rPr>
      <t> </t>
    </r>
  </si>
  <si>
    <t>6, Establecimientos Publicos</t>
  </si>
  <si>
    <t>12. Fuentes de ingresos más representativos  estimados en las siguientes cuatro vigencias.</t>
  </si>
  <si>
    <r>
      <t>3.    SGP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Calibri"/>
        <family val="2"/>
        <scheme val="minor"/>
      </rPr>
      <t> </t>
    </r>
  </si>
  <si>
    <r>
      <t>4.    RECURSOS DEL BALANCE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Calibri"/>
        <family val="2"/>
        <scheme val="minor"/>
      </rPr>
      <t> </t>
    </r>
  </si>
  <si>
    <r>
      <t>5.</t>
    </r>
    <r>
      <rPr>
        <sz val="7"/>
        <color theme="1"/>
        <rFont val="Times New Roman"/>
        <family val="1"/>
      </rPr>
      <t>     </t>
    </r>
    <r>
      <rPr>
        <sz val="10"/>
        <color theme="1"/>
        <rFont val="Calibri"/>
        <family val="2"/>
        <scheme val="minor"/>
      </rPr>
      <t> DELINEACION URBANA</t>
    </r>
  </si>
  <si>
    <t>13. Gastos ejecutados en proyectos de inversión más representativos en las cuatro últimas vigencias.</t>
  </si>
  <si>
    <t>1.   EDUCACIÓN</t>
  </si>
  <si>
    <t xml:space="preserve">2.   SECTOR INFRAESTRUCTURA LOCAL </t>
  </si>
  <si>
    <t xml:space="preserve">3.   SECTOR SALUD </t>
  </si>
  <si>
    <t xml:space="preserve">4.   SECTOR DESARROLLO SOCIAL </t>
  </si>
  <si>
    <t>5.   SECTOR DEPORTE</t>
  </si>
  <si>
    <r>
      <t>14.</t>
    </r>
    <r>
      <rPr>
        <b/>
        <sz val="7"/>
        <color theme="1"/>
        <rFont val="Times New Roman"/>
        <family val="1"/>
      </rPr>
      <t xml:space="preserve">       </t>
    </r>
    <r>
      <rPr>
        <b/>
        <sz val="11"/>
        <color theme="1"/>
        <rFont val="Calibri"/>
        <family val="2"/>
        <scheme val="minor"/>
      </rPr>
      <t>Compromisos de vigencias futuras para las siguientes cuatro vigencias.</t>
    </r>
  </si>
  <si>
    <t>Total vigencias futuras aprobadas a la fecha</t>
  </si>
  <si>
    <t>Compromisos de vigencias futuras para 2020</t>
  </si>
  <si>
    <t>Compromisos de vigencias futuras para 2021</t>
  </si>
  <si>
    <t>Compromisos de vigencias futuras para 2022</t>
  </si>
  <si>
    <t>Compromisos de vigencias futuras para 2023</t>
  </si>
  <si>
    <t>1. Vigencias futuras totales</t>
  </si>
  <si>
    <t>1.2. Inversión</t>
  </si>
  <si>
    <t>1.3. Ordinarias</t>
  </si>
  <si>
    <t>1.4. Excepcionales.</t>
  </si>
  <si>
    <t>Fuente: MFMP y FUT</t>
  </si>
  <si>
    <r>
      <t>15.</t>
    </r>
    <r>
      <rPr>
        <b/>
        <sz val="7"/>
        <rFont val="Times New Roman"/>
        <family val="1"/>
      </rPr>
      <t xml:space="preserve">       </t>
    </r>
    <r>
      <rPr>
        <b/>
        <sz val="11"/>
        <rFont val="Calibri"/>
        <family val="2"/>
        <scheme val="minor"/>
      </rPr>
      <t>Reservas, cuentas por pagar y vigencias expiradas.</t>
    </r>
  </si>
  <si>
    <t>Reservas 2018</t>
  </si>
  <si>
    <t>Ejecución de reservas a la fecha</t>
  </si>
  <si>
    <t>Cuentas x pagar</t>
  </si>
  <si>
    <t>Cuentas por pagar a la fecha</t>
  </si>
  <si>
    <t>Vigencias expiradas</t>
  </si>
  <si>
    <t>Pago de vigencias expiradas 
(corte parcial 30.SEP.19)</t>
  </si>
  <si>
    <t>1. Total</t>
  </si>
  <si>
    <t xml:space="preserve">Fuente: FUT y ejecución presupuestal de 2019 </t>
  </si>
  <si>
    <r>
      <t>16.</t>
    </r>
    <r>
      <rPr>
        <b/>
        <sz val="7"/>
        <rFont val="Times New Roman"/>
        <family val="1"/>
      </rPr>
      <t xml:space="preserve">       </t>
    </r>
    <r>
      <rPr>
        <b/>
        <sz val="11"/>
        <rFont val="Calibri"/>
        <family val="2"/>
        <scheme val="minor"/>
      </rPr>
      <t>Pago de sentencias y conciliaciones siguientes cuatro vigencias.</t>
    </r>
  </si>
  <si>
    <t>Monto total de sentencias y conciliaciones a la fecha</t>
  </si>
  <si>
    <t>2019 Apropiado</t>
  </si>
  <si>
    <t>2019 Ejecutados a la fecha</t>
  </si>
  <si>
    <t>2020
Pagos estimados para la vigencia</t>
  </si>
  <si>
    <t>2021
Pagos estimados para la vigencia</t>
  </si>
  <si>
    <t>2022
Pagos estimados para la vigencia</t>
  </si>
  <si>
    <t>2023
Pagos estimados para la vigencia</t>
  </si>
  <si>
    <t>1. Sentencias y conciliaciones</t>
  </si>
  <si>
    <t>1.1. Sentencias</t>
  </si>
  <si>
    <t>1.2. Conciliaciones</t>
  </si>
  <si>
    <t>Fuente: Ejecución presupuestal 2019  y MFMP</t>
  </si>
  <si>
    <r>
      <t>17.</t>
    </r>
    <r>
      <rPr>
        <b/>
        <sz val="7"/>
        <rFont val="Times New Roman"/>
        <family val="1"/>
      </rPr>
      <t xml:space="preserve">       </t>
    </r>
    <r>
      <rPr>
        <b/>
        <sz val="11"/>
        <rFont val="Calibri"/>
        <family val="2"/>
        <scheme val="minor"/>
      </rPr>
      <t>Saldo de la Deuda.</t>
    </r>
  </si>
  <si>
    <t>Saldo Total de la deuda  a la fecha</t>
  </si>
  <si>
    <t>2019 Ejecutado a la fecha</t>
  </si>
  <si>
    <t>2020        Pagos estimados para la vigencia</t>
  </si>
  <si>
    <t>2021  
  Pagos estimados para la vigencia</t>
  </si>
  <si>
    <t>2022      Pagos estimados para la vigencia</t>
  </si>
  <si>
    <t xml:space="preserve">2023    
Pagos estimados para la vigencia </t>
  </si>
  <si>
    <r>
      <t>1.1.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Calibri"/>
        <family val="2"/>
        <scheme val="minor"/>
      </rPr>
      <t>Capital</t>
    </r>
  </si>
  <si>
    <r>
      <t>1.2.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Calibri"/>
        <family val="2"/>
        <scheme val="minor"/>
      </rPr>
      <t>Intereses</t>
    </r>
  </si>
  <si>
    <t>Fuente: MFMP y ejecución presupuestal 2019</t>
  </si>
  <si>
    <t>18. Metas de superávit primario.</t>
  </si>
  <si>
    <t>1.  Metas Superávit primario</t>
  </si>
  <si>
    <r>
      <t>19.</t>
    </r>
    <r>
      <rPr>
        <b/>
        <sz val="7"/>
        <color theme="1"/>
        <rFont val="Times New Roman"/>
        <family val="1"/>
      </rPr>
      <t xml:space="preserve">       </t>
    </r>
    <r>
      <rPr>
        <b/>
        <sz val="11"/>
        <color theme="1"/>
        <rFont val="Calibri"/>
        <family val="2"/>
        <scheme val="minor"/>
      </rPr>
      <t>Pasivos exigibles y Contingencias – Fondo de contingencia</t>
    </r>
  </si>
  <si>
    <t>Monto total  de los pasivos exigibles y contingencias a la fecha</t>
  </si>
  <si>
    <t>Recursos disponibles en el Fondo de contingencia</t>
  </si>
  <si>
    <t>1. Pasivos exigibles y contingencias</t>
  </si>
  <si>
    <r>
      <t>1.2.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Calibri"/>
        <family val="2"/>
        <scheme val="minor"/>
      </rPr>
      <t>Pasivos exigibles</t>
    </r>
  </si>
  <si>
    <r>
      <t>1.3.</t>
    </r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Calibri"/>
        <family val="2"/>
        <scheme val="minor"/>
      </rPr>
      <t>Contingencias</t>
    </r>
  </si>
  <si>
    <t>Fuente: MFMP, informes contables entidad territorial.</t>
  </si>
  <si>
    <r>
      <t>20.</t>
    </r>
    <r>
      <rPr>
        <b/>
        <sz val="7"/>
        <color theme="1"/>
        <rFont val="Times New Roman"/>
        <family val="1"/>
      </rPr>
      <t>   </t>
    </r>
    <r>
      <rPr>
        <b/>
        <sz val="11"/>
        <color theme="1"/>
        <rFont val="Calibri"/>
        <family val="2"/>
        <scheme val="minor"/>
      </rPr>
      <t>Pasivos pensionales</t>
    </r>
  </si>
  <si>
    <t>Monto total de los pasivos pensionales  a la fecha</t>
  </si>
  <si>
    <t>Recursos ahorrados en el  Fonpet</t>
  </si>
  <si>
    <t>1. Pasivos Pensional</t>
  </si>
  <si>
    <r>
      <t>21.</t>
    </r>
    <r>
      <rPr>
        <b/>
        <sz val="7"/>
        <color theme="1"/>
        <rFont val="Times New Roman"/>
        <family val="1"/>
      </rPr>
      <t xml:space="preserve">       </t>
    </r>
    <r>
      <rPr>
        <b/>
        <sz val="11"/>
        <color theme="1"/>
        <rFont val="Calibri"/>
        <family val="2"/>
        <scheme val="minor"/>
      </rPr>
      <t>Programa de Saneamiento Fiscal y Financiero</t>
    </r>
  </si>
  <si>
    <t xml:space="preserve">Monto  Total Inicial acreencias </t>
  </si>
  <si>
    <t>Saldo de acreencias a la fecha (Corte 31 de octubre)</t>
  </si>
  <si>
    <t>Término de duración del programa o acuerdo en años</t>
  </si>
  <si>
    <t>¿Se está dando cumplimiento a los compromisos adquiridos?</t>
  </si>
  <si>
    <t>Si</t>
  </si>
  <si>
    <t>No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</si>
  <si>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Calibri"/>
        <family val="2"/>
        <scheme val="minor"/>
      </rPr>
      <t>Programa de Saneamiento Fiscal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</si>
  <si>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Calibri"/>
        <family val="2"/>
        <scheme val="minor"/>
      </rPr>
      <t>Acuerdo de Reestructuración de Pasivos</t>
    </r>
  </si>
  <si>
    <t>Fuente: MFMP, ejecución presupuestal 2019 y actas del Comité de Seguimiento y Evaluación</t>
  </si>
  <si>
    <t>22. Balance General comparativo 2016 -2018 (Corte diciembre de 2016 y diciembre 2018)</t>
  </si>
  <si>
    <t>Activo</t>
  </si>
  <si>
    <t>Pasivo</t>
  </si>
  <si>
    <t>Patrimonio</t>
  </si>
  <si>
    <t>Vigencia (Corte a 31 de diciembre)</t>
  </si>
  <si>
    <t>Valor</t>
  </si>
  <si>
    <t>Fuente: Contabilidad y Contaduría entidad territorial</t>
  </si>
  <si>
    <t>23. Balance General 2019 (Corte 31 de octubre)</t>
  </si>
  <si>
    <t>24. Estado de la actividad económica, financiera, social y ambiental comparativo 2016 -2019 (Corte diciembre de 2016 y diciembre 2019)</t>
  </si>
  <si>
    <t>Ingresos</t>
  </si>
  <si>
    <t>Gastos y costos</t>
  </si>
  <si>
    <t>Resultado</t>
  </si>
  <si>
    <t>25. Estado de la actividad económica, financiera, social y ambiental 2019 (Corte 31 de octubre)</t>
  </si>
  <si>
    <t>26. Estado de cambios en el patrimonio 2019 (Corte a 31 de octubre)</t>
  </si>
  <si>
    <t>1. Saldo del patrimonio a diciembre 31 de 2018</t>
  </si>
  <si>
    <t>2. Variaciones patrimoniales a octubre 31 de 2019</t>
  </si>
  <si>
    <t>3. Saldo del patrimonio a octubre 31 de 2019</t>
  </si>
  <si>
    <t>4. Detalle de las variaciones patrimoniales</t>
  </si>
  <si>
    <t>4.1. Incrementos</t>
  </si>
  <si>
    <t>4.2. Disminuciones</t>
  </si>
  <si>
    <t>4.3. Partidas sin variación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</si>
</sst>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  <numFmt numFmtId="166" formatCode="#,#00;\(#,#0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7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 Narrow"/>
      <family val="2"/>
    </font>
    <font>
      <b/>
      <sz val="10"/>
      <color rgb="FFFF0000"/>
      <name val="Calibri"/>
      <family val="2"/>
      <scheme val="minor"/>
    </font>
    <font>
      <sz val="7"/>
      <color theme="1"/>
      <name val="Times New Roman"/>
      <family val="1"/>
    </font>
    <font>
      <b/>
      <sz val="7"/>
      <name val="Times New Roman"/>
      <family val="1"/>
    </font>
    <font>
      <b/>
      <sz val="9"/>
      <color indexed="81"/>
      <name val="Tahoma"/>
      <family val="2"/>
    </font>
    <font>
      <b/>
      <sz val="9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4" fillId="0" borderId="0"/>
  </cellStyleXfs>
  <cellXfs count="119">
    <xf numFmtId="0" fontId="0" fillId="0" borderId="0" xfId="0"/>
    <xf numFmtId="165" fontId="9" fillId="0" borderId="4" xfId="1" applyNumberFormat="1" applyFont="1" applyFill="1" applyBorder="1" applyAlignment="1">
      <alignment horizontal="justify" vertical="center" wrapText="1"/>
    </xf>
    <xf numFmtId="165" fontId="9" fillId="0" borderId="4" xfId="0" applyNumberFormat="1" applyFont="1" applyFill="1" applyBorder="1" applyAlignment="1">
      <alignment horizontal="justify" vertical="center" wrapText="1"/>
    </xf>
    <xf numFmtId="165" fontId="7" fillId="0" borderId="4" xfId="1" applyNumberFormat="1" applyFont="1" applyFill="1" applyBorder="1" applyAlignment="1">
      <alignment horizontal="justify" vertical="center" wrapText="1"/>
    </xf>
    <xf numFmtId="165" fontId="11" fillId="0" borderId="4" xfId="1" applyNumberFormat="1" applyFont="1" applyFill="1" applyBorder="1" applyAlignment="1">
      <alignment horizontal="justify" vertical="center" wrapText="1"/>
    </xf>
    <xf numFmtId="0" fontId="0" fillId="0" borderId="0" xfId="0" applyFill="1"/>
    <xf numFmtId="0" fontId="5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justify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9" fillId="0" borderId="3" xfId="0" applyFont="1" applyFill="1" applyBorder="1" applyAlignment="1">
      <alignment horizontal="justify" vertical="center" wrapText="1"/>
    </xf>
    <xf numFmtId="0" fontId="9" fillId="0" borderId="5" xfId="0" applyFont="1" applyFill="1" applyBorder="1" applyAlignment="1">
      <alignment horizontal="left" vertical="center"/>
    </xf>
    <xf numFmtId="0" fontId="0" fillId="0" borderId="0" xfId="0" applyFill="1" applyAlignment="1">
      <alignment horizontal="justify" vertical="center"/>
    </xf>
    <xf numFmtId="165" fontId="3" fillId="0" borderId="0" xfId="0" applyNumberFormat="1" applyFont="1" applyFill="1"/>
    <xf numFmtId="165" fontId="0" fillId="0" borderId="0" xfId="0" applyNumberFormat="1" applyFill="1"/>
    <xf numFmtId="165" fontId="0" fillId="0" borderId="0" xfId="1" applyNumberFormat="1" applyFont="1" applyFill="1"/>
    <xf numFmtId="0" fontId="10" fillId="0" borderId="3" xfId="0" applyFont="1" applyFill="1" applyBorder="1" applyAlignment="1">
      <alignment horizontal="justify" vertical="center" wrapText="1"/>
    </xf>
    <xf numFmtId="165" fontId="10" fillId="0" borderId="4" xfId="1" applyNumberFormat="1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165" fontId="8" fillId="0" borderId="0" xfId="1" applyNumberFormat="1" applyFont="1" applyFill="1" applyBorder="1" applyAlignment="1">
      <alignment horizontal="justify" vertical="center" wrapText="1"/>
    </xf>
    <xf numFmtId="0" fontId="9" fillId="0" borderId="0" xfId="0" applyFont="1" applyFill="1" applyAlignment="1">
      <alignment horizontal="justify" vertical="center"/>
    </xf>
    <xf numFmtId="0" fontId="7" fillId="0" borderId="1" xfId="0" applyFont="1" applyFill="1" applyBorder="1" applyAlignment="1">
      <alignment vertical="center" wrapText="1"/>
    </xf>
    <xf numFmtId="165" fontId="7" fillId="0" borderId="4" xfId="0" applyNumberFormat="1" applyFont="1" applyFill="1" applyBorder="1" applyAlignment="1">
      <alignment horizontal="justify" vertical="center" wrapText="1"/>
    </xf>
    <xf numFmtId="165" fontId="10" fillId="0" borderId="4" xfId="0" applyNumberFormat="1" applyFont="1" applyFill="1" applyBorder="1" applyAlignment="1">
      <alignment horizontal="justify" vertical="center" wrapText="1"/>
    </xf>
    <xf numFmtId="165" fontId="11" fillId="0" borderId="4" xfId="0" applyNumberFormat="1" applyFont="1" applyFill="1" applyBorder="1" applyAlignment="1">
      <alignment horizontal="justify" vertical="center" wrapText="1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justify" vertical="center"/>
    </xf>
    <xf numFmtId="0" fontId="13" fillId="0" borderId="0" xfId="0" applyFont="1" applyFill="1"/>
    <xf numFmtId="0" fontId="10" fillId="0" borderId="1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0" xfId="0" applyFont="1" applyFill="1"/>
    <xf numFmtId="0" fontId="4" fillId="0" borderId="6" xfId="0" applyFont="1" applyFill="1" applyBorder="1" applyAlignment="1">
      <alignment horizontal="center"/>
    </xf>
    <xf numFmtId="166" fontId="15" fillId="0" borderId="7" xfId="3" applyNumberFormat="1" applyFont="1" applyFill="1" applyBorder="1"/>
    <xf numFmtId="0" fontId="15" fillId="0" borderId="7" xfId="3" applyFont="1" applyFill="1" applyBorder="1"/>
    <xf numFmtId="165" fontId="7" fillId="0" borderId="0" xfId="1" applyNumberFormat="1" applyFont="1" applyFill="1" applyBorder="1" applyAlignment="1">
      <alignment horizontal="justify" vertical="center" wrapText="1"/>
    </xf>
    <xf numFmtId="0" fontId="7" fillId="0" borderId="3" xfId="0" applyFont="1" applyFill="1" applyBorder="1" applyAlignment="1">
      <alignment vertical="center" wrapText="1"/>
    </xf>
    <xf numFmtId="0" fontId="4" fillId="0" borderId="0" xfId="0" applyFont="1" applyFill="1"/>
    <xf numFmtId="166" fontId="20" fillId="0" borderId="7" xfId="3" applyNumberFormat="1" applyFont="1" applyFill="1" applyBorder="1"/>
    <xf numFmtId="0" fontId="20" fillId="0" borderId="7" xfId="3" applyFont="1" applyFill="1" applyBorder="1"/>
    <xf numFmtId="0" fontId="9" fillId="0" borderId="3" xfId="0" applyFont="1" applyFill="1" applyBorder="1" applyAlignment="1">
      <alignment vertical="center" wrapText="1"/>
    </xf>
    <xf numFmtId="41" fontId="0" fillId="0" borderId="0" xfId="2" applyFont="1" applyFill="1"/>
    <xf numFmtId="0" fontId="9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/>
    </xf>
    <xf numFmtId="166" fontId="0" fillId="0" borderId="0" xfId="0" applyNumberFormat="1" applyFill="1"/>
    <xf numFmtId="0" fontId="7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justify" vertical="center" wrapText="1"/>
    </xf>
    <xf numFmtId="165" fontId="7" fillId="0" borderId="1" xfId="1" applyNumberFormat="1" applyFont="1" applyFill="1" applyBorder="1" applyAlignment="1">
      <alignment horizontal="justify" vertical="center" wrapText="1"/>
    </xf>
    <xf numFmtId="165" fontId="7" fillId="0" borderId="9" xfId="1" applyNumberFormat="1" applyFont="1" applyFill="1" applyBorder="1" applyAlignment="1">
      <alignment horizontal="justify" vertical="center" wrapText="1"/>
    </xf>
    <xf numFmtId="165" fontId="7" fillId="0" borderId="2" xfId="1" applyNumberFormat="1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9" fillId="0" borderId="10" xfId="0" applyFont="1" applyFill="1" applyBorder="1" applyAlignment="1">
      <alignment horizontal="left" vertical="center"/>
    </xf>
    <xf numFmtId="165" fontId="9" fillId="0" borderId="11" xfId="1" applyNumberFormat="1" applyFont="1" applyFill="1" applyBorder="1" applyAlignment="1">
      <alignment horizontal="left" vertical="center"/>
    </xf>
    <xf numFmtId="165" fontId="9" fillId="0" borderId="0" xfId="1" applyNumberFormat="1" applyFont="1" applyFill="1" applyBorder="1" applyAlignment="1">
      <alignment horizontal="left" vertical="center"/>
    </xf>
    <xf numFmtId="165" fontId="9" fillId="0" borderId="12" xfId="1" applyNumberFormat="1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165" fontId="9" fillId="0" borderId="1" xfId="1" applyNumberFormat="1" applyFont="1" applyFill="1" applyBorder="1" applyAlignment="1">
      <alignment horizontal="left" vertical="center"/>
    </xf>
    <xf numFmtId="165" fontId="9" fillId="0" borderId="9" xfId="1" applyNumberFormat="1" applyFont="1" applyFill="1" applyBorder="1" applyAlignment="1">
      <alignment horizontal="left" vertical="center"/>
    </xf>
    <xf numFmtId="165" fontId="9" fillId="0" borderId="2" xfId="1" applyNumberFormat="1" applyFont="1" applyFill="1" applyBorder="1" applyAlignment="1">
      <alignment horizontal="left" vertical="center"/>
    </xf>
    <xf numFmtId="165" fontId="9" fillId="0" borderId="3" xfId="1" applyNumberFormat="1" applyFont="1" applyFill="1" applyBorder="1" applyAlignment="1">
      <alignment horizontal="left" vertical="center"/>
    </xf>
    <xf numFmtId="165" fontId="9" fillId="0" borderId="13" xfId="1" applyNumberFormat="1" applyFont="1" applyFill="1" applyBorder="1" applyAlignment="1">
      <alignment horizontal="left" vertical="center"/>
    </xf>
    <xf numFmtId="165" fontId="9" fillId="0" borderId="4" xfId="1" applyNumberFormat="1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7" fillId="0" borderId="4" xfId="0" applyFont="1" applyFill="1" applyBorder="1" applyAlignment="1">
      <alignment horizontal="justify" vertical="center" wrapText="1"/>
    </xf>
    <xf numFmtId="0" fontId="9" fillId="0" borderId="4" xfId="0" applyFont="1" applyFill="1" applyBorder="1" applyAlignment="1">
      <alignment horizontal="justify" vertical="center" wrapText="1"/>
    </xf>
    <xf numFmtId="0" fontId="11" fillId="0" borderId="5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165" fontId="7" fillId="0" borderId="8" xfId="1" applyNumberFormat="1" applyFont="1" applyFill="1" applyBorder="1" applyAlignment="1">
      <alignment horizontal="center" vertical="center" wrapText="1"/>
    </xf>
    <xf numFmtId="165" fontId="7" fillId="0" borderId="2" xfId="1" applyNumberFormat="1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 indent="5"/>
    </xf>
    <xf numFmtId="164" fontId="7" fillId="0" borderId="8" xfId="1" applyFont="1" applyFill="1" applyBorder="1" applyAlignment="1">
      <alignment horizontal="center" vertical="center" wrapText="1"/>
    </xf>
    <xf numFmtId="164" fontId="7" fillId="0" borderId="2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0" fillId="0" borderId="0" xfId="0" applyFill="1" applyBorder="1" applyAlignment="1"/>
    <xf numFmtId="0" fontId="4" fillId="0" borderId="15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0" fontId="0" fillId="0" borderId="8" xfId="0" applyFill="1" applyBorder="1" applyAlignment="1">
      <alignment horizontal="left"/>
    </xf>
    <xf numFmtId="165" fontId="0" fillId="0" borderId="8" xfId="1" applyNumberFormat="1" applyFont="1" applyFill="1" applyBorder="1" applyAlignment="1">
      <alignment horizontal="center"/>
    </xf>
    <xf numFmtId="165" fontId="0" fillId="0" borderId="1" xfId="1" applyNumberFormat="1" applyFont="1" applyFill="1" applyBorder="1" applyAlignment="1">
      <alignment horizontal="center"/>
    </xf>
    <xf numFmtId="0" fontId="9" fillId="0" borderId="0" xfId="0" applyFont="1" applyFill="1"/>
    <xf numFmtId="0" fontId="0" fillId="0" borderId="0" xfId="0" applyFill="1" applyBorder="1" applyAlignment="1">
      <alignment horizontal="left"/>
    </xf>
    <xf numFmtId="165" fontId="0" fillId="0" borderId="8" xfId="1" applyNumberFormat="1" applyFont="1" applyFill="1" applyBorder="1" applyAlignment="1">
      <alignment horizontal="center"/>
    </xf>
    <xf numFmtId="165" fontId="0" fillId="0" borderId="2" xfId="1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7" fillId="0" borderId="0" xfId="0" applyFont="1" applyFill="1"/>
    <xf numFmtId="0" fontId="0" fillId="0" borderId="0" xfId="0" applyFill="1" applyBorder="1" applyAlignment="1">
      <alignment horizontal="center"/>
    </xf>
  </cellXfs>
  <cellStyles count="4">
    <cellStyle name="Millares" xfId="1" builtinId="3"/>
    <cellStyle name="Millares [0]" xfId="2" builtinId="6"/>
    <cellStyle name="Normal" xfId="0" builtinId="0"/>
    <cellStyle name="Normal 2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2039697</xdr:colOff>
      <xdr:row>0</xdr:row>
      <xdr:rowOff>0</xdr:rowOff>
    </xdr:from>
    <xdr:to>
      <xdr:col>2</xdr:col>
      <xdr:colOff>303741</xdr:colOff>
      <xdr:row>0</xdr:row>
      <xdr:rowOff>614045</xdr:rowOff>
    </xdr:to>
    <xdr:pic>
      <xdr:nvPicPr>
        <xdr:cNvPr id="2" name="Picture 2" descr="image004">
          <a:extLst>
            <a:ext uri="{FF2B5EF4-FFF2-40B4-BE49-F238E27FC236}">
              <a16:creationId xmlns:a16="http://schemas.microsoft.com/office/drawing/2014/main" id="{6F009938-5B40-4069-A595-98A9225FB2F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9697" y="0"/>
          <a:ext cx="2759844" cy="614045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7%20Fiscal%20y%20financiero%2011.OCT.19%20%204%20p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h&#237;a%20Ejecuciones%20Presupeustales%20de%20Ingresos%20y%20gastos%202016%20a%202019%20Completa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%20OSCAR%202009/2009/PTO%202009/PPTO%202009/PLANTA%20CHIA-AUMENTO%208%25%202009junio%20%20con%20aumento%20toal%20del%2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UP%20OSCAR%202009\2009\PTO%202009\PPTO%202009\PLANTA%20CHIA-AUMENTO%208%25%202009junio%20%20con%20aumento%20toal%20del%2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alme Financiero 2019 ET"/>
      <sheetName val="No.8"/>
      <sheetName val="ING HAS.19"/>
      <sheetName val="GTO HAS.19"/>
      <sheetName val="Empalme Fin.19"/>
      <sheetName val="Proyec Ing 2017 a 2029"/>
      <sheetName val=" REAL PPTO PROYECTADO 2020"/>
      <sheetName val="Sept 2019"/>
      <sheetName val="ING  HAS.16"/>
      <sheetName val="GTO HAS.16"/>
      <sheetName val="GTO HAS.17"/>
      <sheetName val="GTO HAS.18"/>
      <sheetName val="VIG F "/>
      <sheetName val="RES.18"/>
      <sheetName val="CTA XP"/>
      <sheetName val="RES.19"/>
      <sheetName val="SENTENCIAS HAS.19"/>
    </sheetNames>
    <sheetDataSet>
      <sheetData sheetId="0"/>
      <sheetData sheetId="1">
        <row r="85">
          <cell r="B85">
            <v>30638898515</v>
          </cell>
          <cell r="C85">
            <v>30060808728</v>
          </cell>
          <cell r="D85">
            <v>33591492382</v>
          </cell>
          <cell r="E85">
            <v>33366098962</v>
          </cell>
          <cell r="F85">
            <v>36224922949</v>
          </cell>
          <cell r="H85">
            <v>37475608627</v>
          </cell>
          <cell r="I85">
            <v>26826604947</v>
          </cell>
        </row>
        <row r="86">
          <cell r="B86">
            <v>4752579831</v>
          </cell>
          <cell r="C86">
            <v>4752579831</v>
          </cell>
          <cell r="D86">
            <v>4645288832</v>
          </cell>
          <cell r="E86">
            <v>4645288832</v>
          </cell>
          <cell r="F86">
            <v>4612252563</v>
          </cell>
          <cell r="H86">
            <v>5679544907</v>
          </cell>
          <cell r="I86">
            <v>1953429609.05</v>
          </cell>
        </row>
        <row r="87">
          <cell r="B87">
            <v>2536858327</v>
          </cell>
          <cell r="C87">
            <v>1887669041</v>
          </cell>
          <cell r="D87">
            <v>2968777388</v>
          </cell>
          <cell r="E87">
            <v>2968777388</v>
          </cell>
          <cell r="F87">
            <v>2625642929</v>
          </cell>
          <cell r="H87">
            <v>3351958477</v>
          </cell>
          <cell r="I87">
            <v>2513676201</v>
          </cell>
        </row>
        <row r="88">
          <cell r="B88">
            <v>297941101</v>
          </cell>
          <cell r="C88">
            <v>297941101</v>
          </cell>
          <cell r="D88">
            <v>374336880</v>
          </cell>
          <cell r="E88">
            <v>374336880</v>
          </cell>
          <cell r="F88">
            <v>377359051</v>
          </cell>
          <cell r="H88">
            <v>454809806</v>
          </cell>
          <cell r="I88">
            <v>424809805</v>
          </cell>
        </row>
        <row r="89">
          <cell r="B89">
            <v>223455828</v>
          </cell>
          <cell r="C89">
            <v>223455828</v>
          </cell>
          <cell r="D89">
            <v>280752660</v>
          </cell>
          <cell r="E89">
            <v>262102275</v>
          </cell>
          <cell r="F89">
            <v>283019289</v>
          </cell>
          <cell r="H89">
            <v>341107355</v>
          </cell>
          <cell r="I89">
            <v>291509868</v>
          </cell>
        </row>
        <row r="90">
          <cell r="B90">
            <v>3170760685</v>
          </cell>
          <cell r="C90">
            <v>3170654435</v>
          </cell>
          <cell r="D90">
            <v>4024121466</v>
          </cell>
          <cell r="E90">
            <v>3839405330</v>
          </cell>
          <cell r="F90">
            <v>4056609794</v>
          </cell>
          <cell r="H90">
            <v>4889205424</v>
          </cell>
          <cell r="I90">
            <v>4060048670</v>
          </cell>
        </row>
        <row r="91">
          <cell r="B91">
            <v>85264740</v>
          </cell>
          <cell r="C91">
            <v>30158070</v>
          </cell>
          <cell r="D91">
            <v>81334123</v>
          </cell>
          <cell r="E91">
            <v>78665000</v>
          </cell>
          <cell r="F91">
            <v>0</v>
          </cell>
          <cell r="H91">
            <v>0</v>
          </cell>
          <cell r="I91">
            <v>0</v>
          </cell>
        </row>
      </sheetData>
      <sheetData sheetId="2">
        <row r="5">
          <cell r="C5">
            <v>138785965985</v>
          </cell>
        </row>
        <row r="47">
          <cell r="C47">
            <v>50204198182.040001</v>
          </cell>
          <cell r="L47">
            <v>45123499387.040001</v>
          </cell>
        </row>
        <row r="106">
          <cell r="C106">
            <v>41050077876.010002</v>
          </cell>
          <cell r="L106">
            <v>35861797789</v>
          </cell>
        </row>
        <row r="141">
          <cell r="C141">
            <v>769742610</v>
          </cell>
          <cell r="L141">
            <v>2313399864.5999999</v>
          </cell>
        </row>
        <row r="166">
          <cell r="C166">
            <v>58635508366.059998</v>
          </cell>
        </row>
        <row r="377">
          <cell r="C377">
            <v>18652214753.009998</v>
          </cell>
        </row>
        <row r="467">
          <cell r="C467">
            <v>4890743005</v>
          </cell>
          <cell r="L467">
            <v>14261380331</v>
          </cell>
        </row>
      </sheetData>
      <sheetData sheetId="3">
        <row r="3">
          <cell r="C3">
            <v>75518294692.995895</v>
          </cell>
          <cell r="J3">
            <v>75741038613.995895</v>
          </cell>
        </row>
        <row r="452">
          <cell r="C452">
            <v>8221568171</v>
          </cell>
          <cell r="Q452">
            <v>1198485854.1199999</v>
          </cell>
        </row>
        <row r="487">
          <cell r="C487">
            <v>187428767427</v>
          </cell>
        </row>
        <row r="914">
          <cell r="Q914">
            <v>10458000024</v>
          </cell>
        </row>
        <row r="1606">
          <cell r="C1606">
            <v>0</v>
          </cell>
          <cell r="J1606">
            <v>32090642232</v>
          </cell>
        </row>
        <row r="1769">
          <cell r="C1769">
            <v>0</v>
          </cell>
          <cell r="J1769">
            <v>5605387036.8999996</v>
          </cell>
          <cell r="Q1769">
            <v>5605387036.8999996</v>
          </cell>
        </row>
      </sheetData>
      <sheetData sheetId="4">
        <row r="191">
          <cell r="B191">
            <v>19935167248</v>
          </cell>
          <cell r="D191">
            <v>0</v>
          </cell>
        </row>
        <row r="192">
          <cell r="B192">
            <v>0</v>
          </cell>
          <cell r="D192">
            <v>0</v>
          </cell>
        </row>
        <row r="198">
          <cell r="B198">
            <v>19455654099</v>
          </cell>
          <cell r="D198">
            <v>25756387771.650002</v>
          </cell>
        </row>
        <row r="213">
          <cell r="B213">
            <v>541369377000</v>
          </cell>
          <cell r="C213">
            <v>537374391830</v>
          </cell>
          <cell r="D213">
            <v>101211631000</v>
          </cell>
          <cell r="E213">
            <v>103677742906</v>
          </cell>
          <cell r="F213">
            <v>440157706000</v>
          </cell>
          <cell r="G213">
            <v>433696648924</v>
          </cell>
        </row>
        <row r="226">
          <cell r="B226">
            <v>185094783000</v>
          </cell>
          <cell r="C226">
            <v>265593205386</v>
          </cell>
          <cell r="D226">
            <v>131182077000</v>
          </cell>
          <cell r="E226">
            <v>265930776455</v>
          </cell>
          <cell r="F226">
            <v>53912706000</v>
          </cell>
          <cell r="G226">
            <v>-337571069</v>
          </cell>
        </row>
        <row r="238">
          <cell r="B238">
            <v>433696648924</v>
          </cell>
        </row>
      </sheetData>
      <sheetData sheetId="5">
        <row r="14">
          <cell r="K14">
            <v>148169211263.34</v>
          </cell>
          <cell r="L14">
            <v>154390568278.63104</v>
          </cell>
          <cell r="M14">
            <v>162256663402.24698</v>
          </cell>
          <cell r="N14">
            <v>173466587589.21924</v>
          </cell>
        </row>
        <row r="15">
          <cell r="K15">
            <v>68000000000</v>
          </cell>
          <cell r="L15">
            <v>68950000000</v>
          </cell>
          <cell r="M15">
            <v>71418500000</v>
          </cell>
          <cell r="N15">
            <v>77075180000</v>
          </cell>
        </row>
        <row r="19">
          <cell r="K19">
            <v>19562238855.599998</v>
          </cell>
          <cell r="L19">
            <v>20344728409.823997</v>
          </cell>
          <cell r="M19">
            <v>21361964830.315197</v>
          </cell>
          <cell r="N19">
            <v>22643682720.134109</v>
          </cell>
        </row>
        <row r="29">
          <cell r="K29">
            <v>18000000000</v>
          </cell>
          <cell r="L29">
            <v>21000000000</v>
          </cell>
          <cell r="M29">
            <v>23500000000</v>
          </cell>
          <cell r="N29">
            <v>25500000000</v>
          </cell>
        </row>
        <row r="34">
          <cell r="K34">
            <v>2999354612.2284813</v>
          </cell>
          <cell r="L34">
            <v>3120980311.0941186</v>
          </cell>
          <cell r="M34">
            <v>3225019945.4507308</v>
          </cell>
          <cell r="N34">
            <v>3376671919.1302094</v>
          </cell>
        </row>
        <row r="49">
          <cell r="K49">
            <v>1626722486.0900002</v>
          </cell>
          <cell r="L49">
            <v>1682875667.7114999</v>
          </cell>
          <cell r="M49">
            <v>1687546802.6911967</v>
          </cell>
          <cell r="N49">
            <v>1749687991.3591208</v>
          </cell>
        </row>
        <row r="62">
          <cell r="K62">
            <v>500000000</v>
          </cell>
          <cell r="L62">
            <v>600000000</v>
          </cell>
          <cell r="M62">
            <v>700000000</v>
          </cell>
          <cell r="N62">
            <v>800000000</v>
          </cell>
        </row>
        <row r="66">
          <cell r="K66">
            <v>43998141380.277802</v>
          </cell>
          <cell r="L66">
            <v>45318085621.686134</v>
          </cell>
          <cell r="M66">
            <v>46677628190.336723</v>
          </cell>
          <cell r="N66">
            <v>48077957036.046814</v>
          </cell>
        </row>
        <row r="88">
          <cell r="K88">
            <v>768655000</v>
          </cell>
          <cell r="L88">
            <v>793942200</v>
          </cell>
          <cell r="M88">
            <v>820077118</v>
          </cell>
          <cell r="N88">
            <v>847088749.62000012</v>
          </cell>
        </row>
        <row r="93">
          <cell r="K93">
            <v>13681320</v>
          </cell>
          <cell r="L93">
            <v>14225482.800000001</v>
          </cell>
          <cell r="M93">
            <v>14791319.412</v>
          </cell>
          <cell r="N93">
            <v>15379694.007480001</v>
          </cell>
        </row>
        <row r="96">
          <cell r="K96">
            <v>1515337764.1400001</v>
          </cell>
          <cell r="L96">
            <v>1560797897.0642002</v>
          </cell>
          <cell r="M96">
            <v>1610523558.5737422</v>
          </cell>
          <cell r="N96">
            <v>1663409481.5721993</v>
          </cell>
        </row>
        <row r="102">
          <cell r="K102">
            <v>16055239077.631969</v>
          </cell>
          <cell r="L102">
            <v>6116896249.4404984</v>
          </cell>
          <cell r="M102">
            <v>2180403136.7893</v>
          </cell>
          <cell r="N102">
            <v>2245815230.8929791</v>
          </cell>
        </row>
        <row r="122">
          <cell r="K122">
            <v>20794878108.4048</v>
          </cell>
          <cell r="L122">
            <v>21418724451.656944</v>
          </cell>
          <cell r="M122">
            <v>22061286185.206654</v>
          </cell>
          <cell r="N122">
            <v>22723124770.762852</v>
          </cell>
        </row>
        <row r="190">
          <cell r="K190">
            <v>7189990000</v>
          </cell>
          <cell r="L190">
            <v>7442013300</v>
          </cell>
          <cell r="M190">
            <v>7703439861</v>
          </cell>
          <cell r="N190">
            <v>7975231869.5699997</v>
          </cell>
        </row>
      </sheetData>
      <sheetData sheetId="6">
        <row r="88">
          <cell r="E88">
            <v>2300000000</v>
          </cell>
          <cell r="F88">
            <v>350000000</v>
          </cell>
          <cell r="G88">
            <v>378000000</v>
          </cell>
          <cell r="H88">
            <v>408240000</v>
          </cell>
        </row>
        <row r="142">
          <cell r="E142">
            <v>86156836669.875977</v>
          </cell>
          <cell r="F142">
            <v>86912452904.367416</v>
          </cell>
          <cell r="G142">
            <v>90603656410.083755</v>
          </cell>
          <cell r="H142">
            <v>95359435397.405228</v>
          </cell>
        </row>
        <row r="144">
          <cell r="E144">
            <v>11676679835.584255</v>
          </cell>
          <cell r="F144">
            <v>18163195817.800285</v>
          </cell>
          <cell r="G144">
            <v>21102112350.845444</v>
          </cell>
          <cell r="H144">
            <v>21152231368.301239</v>
          </cell>
        </row>
        <row r="146">
          <cell r="E146">
            <v>6789942971.6675892</v>
          </cell>
          <cell r="F146">
            <v>7062389683.5907135</v>
          </cell>
          <cell r="G146">
            <v>6404047324.550478</v>
          </cell>
          <cell r="H146">
            <v>5299427768.0505238</v>
          </cell>
        </row>
        <row r="147">
          <cell r="E147">
            <v>4886736863.916666</v>
          </cell>
          <cell r="F147">
            <v>11100806134.209572</v>
          </cell>
          <cell r="G147">
            <v>14698065026.294968</v>
          </cell>
          <cell r="H147">
            <v>15852803600.250713</v>
          </cell>
        </row>
        <row r="150">
          <cell r="E150">
            <v>145797694506.65283</v>
          </cell>
          <cell r="F150">
            <v>137383460737.91675</v>
          </cell>
          <cell r="G150">
            <v>137231610758.77809</v>
          </cell>
          <cell r="H150">
            <v>146429287566.47449</v>
          </cell>
        </row>
      </sheetData>
      <sheetData sheetId="7">
        <row r="5">
          <cell r="C5">
            <v>134934272001</v>
          </cell>
          <cell r="D5">
            <v>125216647182.96001</v>
          </cell>
        </row>
        <row r="47">
          <cell r="D47">
            <v>45043328767.440002</v>
          </cell>
        </row>
        <row r="107">
          <cell r="C107">
            <v>42269817106</v>
          </cell>
          <cell r="D107">
            <v>34750913360</v>
          </cell>
        </row>
        <row r="166">
          <cell r="C166">
            <v>171609259759.59</v>
          </cell>
          <cell r="D166">
            <v>72499517931.539993</v>
          </cell>
        </row>
        <row r="377">
          <cell r="C377">
            <v>25511571417.25</v>
          </cell>
          <cell r="D377">
            <v>15381853671.51</v>
          </cell>
        </row>
        <row r="467">
          <cell r="C467">
            <v>16851424998</v>
          </cell>
        </row>
      </sheetData>
      <sheetData sheetId="8">
        <row r="7">
          <cell r="M7">
            <v>58368508262</v>
          </cell>
        </row>
        <row r="11">
          <cell r="M11">
            <v>3701407592</v>
          </cell>
        </row>
        <row r="14">
          <cell r="M14">
            <v>17115741019.9</v>
          </cell>
        </row>
        <row r="18">
          <cell r="M18">
            <v>6715000</v>
          </cell>
        </row>
        <row r="22">
          <cell r="M22">
            <v>9512507698</v>
          </cell>
        </row>
        <row r="26">
          <cell r="M26">
            <v>10485349704.27</v>
          </cell>
        </row>
        <row r="34">
          <cell r="M34">
            <v>9127083000</v>
          </cell>
        </row>
        <row r="39">
          <cell r="M39">
            <v>10309294757</v>
          </cell>
        </row>
        <row r="41">
          <cell r="M41">
            <v>357886936</v>
          </cell>
        </row>
        <row r="467">
          <cell r="M467">
            <v>14261380331</v>
          </cell>
        </row>
        <row r="496">
          <cell r="M496">
            <v>11960681993</v>
          </cell>
        </row>
      </sheetData>
      <sheetData sheetId="9">
        <row r="2">
          <cell r="Q2">
            <v>191181822099.56</v>
          </cell>
        </row>
        <row r="3">
          <cell r="Q3">
            <v>45275708631.449997</v>
          </cell>
        </row>
        <row r="462">
          <cell r="Q462">
            <v>7075744599</v>
          </cell>
        </row>
        <row r="489">
          <cell r="Q489">
            <v>65850867401.699997</v>
          </cell>
        </row>
        <row r="491">
          <cell r="Q491">
            <v>21021356885.279999</v>
          </cell>
        </row>
        <row r="766">
          <cell r="Q766">
            <v>5567712204.1000004</v>
          </cell>
        </row>
        <row r="833">
          <cell r="Q833">
            <v>3204197677</v>
          </cell>
        </row>
        <row r="946">
          <cell r="Q946">
            <v>6641227713.6199999</v>
          </cell>
        </row>
        <row r="998">
          <cell r="Q998">
            <v>4900458307.5</v>
          </cell>
        </row>
        <row r="1229">
          <cell r="Q1229">
            <v>49312852720.440002</v>
          </cell>
        </row>
        <row r="1231">
          <cell r="Q1231">
            <v>5151520297.3800001</v>
          </cell>
        </row>
        <row r="1295">
          <cell r="Q1295">
            <v>19681155233.75</v>
          </cell>
        </row>
        <row r="1760">
          <cell r="Q1760">
            <v>7347457474.3100004</v>
          </cell>
        </row>
        <row r="1919">
          <cell r="Q1919">
            <v>0</v>
          </cell>
        </row>
        <row r="1962">
          <cell r="Q1962">
            <v>23666648746.970001</v>
          </cell>
        </row>
      </sheetData>
      <sheetData sheetId="10"/>
      <sheetData sheetId="11"/>
      <sheetData sheetId="12">
        <row r="12">
          <cell r="J12">
            <v>12000000000</v>
          </cell>
          <cell r="K12">
            <v>0</v>
          </cell>
          <cell r="L12">
            <v>0</v>
          </cell>
        </row>
      </sheetData>
      <sheetData sheetId="13"/>
      <sheetData sheetId="14">
        <row r="12">
          <cell r="G12">
            <v>1790068523</v>
          </cell>
        </row>
        <row r="17">
          <cell r="G17">
            <v>491938308</v>
          </cell>
        </row>
      </sheetData>
      <sheetData sheetId="15"/>
      <sheetData sheetId="16">
        <row r="2">
          <cell r="J2">
            <v>2491757598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ing"/>
      <sheetName val="2013 - ing"/>
      <sheetName val="Ingresos 2014"/>
      <sheetName val="Ing 2015"/>
      <sheetName val="Ejec Ingresos 2016"/>
      <sheetName val="Ing 2017"/>
      <sheetName val="Ing 2018"/>
      <sheetName val="Sept 2019"/>
      <sheetName val="2012 gto"/>
      <sheetName val="Gto 2013"/>
      <sheetName val="gto 2014"/>
      <sheetName val="Gto 2015"/>
      <sheetName val="Gto 2016"/>
      <sheetName val="Gastos 2017"/>
      <sheetName val="Gasto 2018"/>
      <sheetName val="Gto Sep 2019"/>
      <sheetName val="Gto Sep 2019 100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7">
          <cell r="C47">
            <v>50665139281.040001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A NUEVA 2006"/>
      <sheetName val="PLANTA NUEVA 2009"/>
      <sheetName val="planta sin vacantes"/>
      <sheetName val="PLANTA NUEVA 2009 (2)"/>
      <sheetName val="Ejecución del Presupuesto de Ga"/>
      <sheetName val="NOMENCLATURA"/>
      <sheetName val="planta con nuevos cargos"/>
      <sheetName val="con cargos reales  a mayo"/>
      <sheetName val="con cargos reales  a mayo (2)"/>
      <sheetName val="con lo de olgalu"/>
      <sheetName val="PLANTA CONCEJO 2009"/>
      <sheetName val="PLANTA CONCEJO 2009 SAL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A NUEVA 2006"/>
      <sheetName val="PLANTA NUEVA 2009"/>
      <sheetName val="planta sin vacantes"/>
      <sheetName val="PLANTA NUEVA 2009 (2)"/>
      <sheetName val="Ejecución del Presupuesto de Ga"/>
      <sheetName val="NOMENCLATURA"/>
      <sheetName val="planta con nuevos cargos"/>
      <sheetName val="con cargos reales  a mayo"/>
      <sheetName val="con cargos reales  a mayo (2)"/>
      <sheetName val="con lo de olgalu"/>
      <sheetName val="PLANTA CONCEJO 2009"/>
      <sheetName val="PLANTA CONCEJO 2009 SALDO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63"/>
  <sheetViews>
    <sheetView tabSelected="1" view="pageBreakPreview" topLeftCell="A64" zoomScale="90" zoomScaleNormal="40" zoomScaleSheetLayoutView="90" workbookViewId="0">
      <selection activeCell="G9" sqref="G9"/>
    </sheetView>
  </sheetViews>
  <sheetFormatPr baseColWidth="10" defaultRowHeight="15" x14ac:dyDescent="0.25"/>
  <cols>
    <col min="1" max="1" width="51.7109375" style="5" customWidth="1"/>
    <col min="2" max="5" width="15.7109375" style="5" customWidth="1"/>
    <col min="6" max="9" width="14" style="5" customWidth="1"/>
    <col min="10" max="10" width="15.7109375" style="5" hidden="1" customWidth="1"/>
    <col min="11" max="11" width="0" style="5" hidden="1" customWidth="1"/>
    <col min="12" max="13" width="16.42578125" style="5" hidden="1" customWidth="1"/>
    <col min="14" max="21" width="0" style="5" hidden="1" customWidth="1"/>
    <col min="22" max="22" width="17.7109375" style="5" hidden="1" customWidth="1"/>
    <col min="23" max="26" width="0" style="5" hidden="1" customWidth="1"/>
    <col min="27" max="16384" width="11.42578125" style="5"/>
  </cols>
  <sheetData>
    <row r="1" spans="1:5" ht="50.45" customHeight="1" x14ac:dyDescent="0.25"/>
    <row r="2" spans="1:5" ht="15.75" x14ac:dyDescent="0.25">
      <c r="A2" s="6" t="s">
        <v>0</v>
      </c>
      <c r="B2" s="6"/>
      <c r="C2" s="6"/>
      <c r="D2" s="6"/>
      <c r="E2" s="6"/>
    </row>
    <row r="4" spans="1:5" x14ac:dyDescent="0.25">
      <c r="A4" s="7" t="s">
        <v>1</v>
      </c>
      <c r="B4" s="7"/>
      <c r="C4" s="7"/>
      <c r="D4" s="7"/>
      <c r="E4" s="7"/>
    </row>
    <row r="6" spans="1:5" x14ac:dyDescent="0.25">
      <c r="A6" s="8" t="s">
        <v>2</v>
      </c>
      <c r="B6" s="8"/>
      <c r="C6" s="8"/>
      <c r="D6" s="8"/>
      <c r="E6" s="8"/>
    </row>
    <row r="7" spans="1:5" ht="15.75" thickBot="1" x14ac:dyDescent="0.3">
      <c r="A7" s="9"/>
    </row>
    <row r="8" spans="1:5" ht="39" thickBot="1" x14ac:dyDescent="0.3">
      <c r="A8" s="10" t="s">
        <v>3</v>
      </c>
      <c r="B8" s="11">
        <v>2016</v>
      </c>
      <c r="C8" s="11">
        <v>2017</v>
      </c>
      <c r="D8" s="11">
        <v>2018</v>
      </c>
      <c r="E8" s="12" t="s">
        <v>4</v>
      </c>
    </row>
    <row r="9" spans="1:5" ht="15.75" thickBot="1" x14ac:dyDescent="0.3">
      <c r="A9" s="13" t="s">
        <v>5</v>
      </c>
      <c r="B9" s="1">
        <v>261294</v>
      </c>
      <c r="C9" s="1">
        <v>288142</v>
      </c>
      <c r="D9" s="1">
        <v>323624</v>
      </c>
      <c r="E9" s="1">
        <f>+E16</f>
        <v>272402.72788445</v>
      </c>
    </row>
    <row r="10" spans="1:5" ht="15.75" thickBot="1" x14ac:dyDescent="0.3">
      <c r="A10" s="14" t="s">
        <v>6</v>
      </c>
      <c r="B10" s="1">
        <f>+'[1]GTO HAS.16'!Q2/1000000</f>
        <v>191181.82209956</v>
      </c>
      <c r="C10" s="2">
        <v>233985</v>
      </c>
      <c r="D10" s="2">
        <v>275470</v>
      </c>
      <c r="E10" s="1">
        <v>293264.87289101997</v>
      </c>
    </row>
    <row r="11" spans="1:5" x14ac:dyDescent="0.25">
      <c r="A11" s="15" t="s">
        <v>7</v>
      </c>
      <c r="B11" s="15"/>
      <c r="C11" s="15"/>
      <c r="D11" s="15"/>
      <c r="E11" s="15"/>
    </row>
    <row r="12" spans="1:5" x14ac:dyDescent="0.25">
      <c r="A12" s="16"/>
    </row>
    <row r="13" spans="1:5" x14ac:dyDescent="0.25">
      <c r="A13" s="8" t="s">
        <v>8</v>
      </c>
      <c r="B13" s="8"/>
      <c r="C13" s="8"/>
      <c r="D13" s="8"/>
      <c r="E13" s="8"/>
    </row>
    <row r="14" spans="1:5" ht="15.75" thickBot="1" x14ac:dyDescent="0.3">
      <c r="A14" s="16"/>
      <c r="B14" s="17"/>
      <c r="C14" s="17"/>
      <c r="D14" s="17"/>
      <c r="E14" s="18"/>
    </row>
    <row r="15" spans="1:5" ht="39" thickBot="1" x14ac:dyDescent="0.3">
      <c r="A15" s="10" t="s">
        <v>3</v>
      </c>
      <c r="B15" s="11">
        <v>2016</v>
      </c>
      <c r="C15" s="11">
        <v>2017</v>
      </c>
      <c r="D15" s="11">
        <v>2018</v>
      </c>
      <c r="E15" s="12" t="s">
        <v>4</v>
      </c>
    </row>
    <row r="16" spans="1:5" ht="15.75" thickBot="1" x14ac:dyDescent="0.3">
      <c r="A16" s="13" t="s">
        <v>9</v>
      </c>
      <c r="B16" s="3">
        <f>+B17+B22+B24+B25+B26</f>
        <v>261293</v>
      </c>
      <c r="C16" s="3">
        <f t="shared" ref="C16:D16" si="0">+C17+C22+C24+C25+C26</f>
        <v>288142</v>
      </c>
      <c r="D16" s="3">
        <f t="shared" si="0"/>
        <v>323623</v>
      </c>
      <c r="E16" s="3">
        <f>+E17+E22+E24+E25+E26</f>
        <v>272402.72788445</v>
      </c>
    </row>
    <row r="17" spans="1:6" ht="15.75" thickBot="1" x14ac:dyDescent="0.3">
      <c r="A17" s="13" t="s">
        <v>10</v>
      </c>
      <c r="B17" s="3">
        <f>+B18+B19</f>
        <v>151856</v>
      </c>
      <c r="C17" s="3">
        <f t="shared" ref="C17:E17" si="1">+C18+C19</f>
        <v>172273</v>
      </c>
      <c r="D17" s="3">
        <f t="shared" si="1"/>
        <v>188286</v>
      </c>
      <c r="E17" s="3">
        <f t="shared" si="1"/>
        <v>170259.9759504</v>
      </c>
    </row>
    <row r="18" spans="1:6" ht="15.75" thickBot="1" x14ac:dyDescent="0.3">
      <c r="A18" s="14" t="s">
        <v>11</v>
      </c>
      <c r="B18" s="1">
        <v>106207</v>
      </c>
      <c r="C18" s="1">
        <v>121241</v>
      </c>
      <c r="D18" s="1">
        <v>131317</v>
      </c>
      <c r="E18" s="1">
        <f>+D34</f>
        <v>125216.64718296001</v>
      </c>
    </row>
    <row r="19" spans="1:6" ht="15.75" thickBot="1" x14ac:dyDescent="0.3">
      <c r="A19" s="14" t="s">
        <v>12</v>
      </c>
      <c r="B19" s="1">
        <f>+B20+B21</f>
        <v>45649</v>
      </c>
      <c r="C19" s="1">
        <f t="shared" ref="C19:D19" si="2">+C20+C21</f>
        <v>51032</v>
      </c>
      <c r="D19" s="1">
        <f t="shared" si="2"/>
        <v>56969</v>
      </c>
      <c r="E19" s="1">
        <f>+D35</f>
        <v>45043.328767440005</v>
      </c>
    </row>
    <row r="20" spans="1:6" ht="15.75" thickBot="1" x14ac:dyDescent="0.3">
      <c r="A20" s="14" t="s">
        <v>13</v>
      </c>
      <c r="B20" s="1">
        <v>37053</v>
      </c>
      <c r="C20" s="1">
        <v>42699</v>
      </c>
      <c r="D20" s="1">
        <v>46179</v>
      </c>
      <c r="E20" s="1">
        <f>+D36</f>
        <v>34750.913359999999</v>
      </c>
    </row>
    <row r="21" spans="1:6" ht="15.75" thickBot="1" x14ac:dyDescent="0.3">
      <c r="A21" s="14" t="s">
        <v>14</v>
      </c>
      <c r="B21" s="1">
        <v>8596</v>
      </c>
      <c r="C21" s="1">
        <f>2681+999+1954+2699</f>
        <v>8333</v>
      </c>
      <c r="D21" s="1">
        <f>4120+928+2525+3217</f>
        <v>10790</v>
      </c>
      <c r="E21" s="1">
        <f>+('[1]ING HAS.19'!L47-'[1]ING HAS.19'!L106-'[1]ING HAS.19'!L141)/1000000</f>
        <v>6948.3017334400001</v>
      </c>
    </row>
    <row r="22" spans="1:6" ht="15.75" thickBot="1" x14ac:dyDescent="0.3">
      <c r="A22" s="13" t="s">
        <v>15</v>
      </c>
      <c r="B22" s="3">
        <f>SUM(B23:B24)</f>
        <v>72170</v>
      </c>
      <c r="C22" s="3">
        <f t="shared" ref="C22:E22" si="3">SUM(C23:C24)</f>
        <v>79402</v>
      </c>
      <c r="D22" s="3">
        <f t="shared" si="3"/>
        <v>92705</v>
      </c>
      <c r="E22" s="3">
        <f t="shared" si="3"/>
        <v>72499.517931539987</v>
      </c>
    </row>
    <row r="23" spans="1:6" ht="15.75" thickBot="1" x14ac:dyDescent="0.3">
      <c r="A23" s="14" t="s">
        <v>16</v>
      </c>
      <c r="B23" s="1">
        <v>72170</v>
      </c>
      <c r="C23" s="1">
        <v>79402</v>
      </c>
      <c r="D23" s="1">
        <v>92705</v>
      </c>
      <c r="E23" s="1">
        <f>+D39</f>
        <v>72499.517931539987</v>
      </c>
    </row>
    <row r="24" spans="1:6" ht="15.75" thickBot="1" x14ac:dyDescent="0.3">
      <c r="A24" s="13" t="s">
        <v>17</v>
      </c>
      <c r="B24" s="3">
        <v>0</v>
      </c>
      <c r="C24" s="3">
        <v>0</v>
      </c>
      <c r="D24" s="3">
        <v>0</v>
      </c>
      <c r="E24" s="3">
        <v>0</v>
      </c>
    </row>
    <row r="25" spans="1:6" ht="15.75" thickBot="1" x14ac:dyDescent="0.3">
      <c r="A25" s="13" t="s">
        <v>18</v>
      </c>
      <c r="B25" s="3">
        <v>16448</v>
      </c>
      <c r="C25" s="3">
        <v>15030</v>
      </c>
      <c r="D25" s="3">
        <v>23328</v>
      </c>
      <c r="E25" s="3">
        <f>+D41</f>
        <v>15381.85367151</v>
      </c>
    </row>
    <row r="26" spans="1:6" ht="15.75" thickBot="1" x14ac:dyDescent="0.3">
      <c r="A26" s="13" t="s">
        <v>19</v>
      </c>
      <c r="B26" s="3">
        <v>20819</v>
      </c>
      <c r="C26" s="3">
        <v>21437</v>
      </c>
      <c r="D26" s="3">
        <v>19304</v>
      </c>
      <c r="E26" s="3">
        <f>+'[1]ING HAS.19'!L467/1000000</f>
        <v>14261.380331</v>
      </c>
    </row>
    <row r="27" spans="1:6" x14ac:dyDescent="0.25">
      <c r="A27" s="15" t="s">
        <v>7</v>
      </c>
      <c r="B27" s="15"/>
      <c r="C27" s="15"/>
      <c r="D27" s="15"/>
      <c r="E27" s="15"/>
    </row>
    <row r="29" spans="1:6" x14ac:dyDescent="0.25">
      <c r="A29" s="8" t="s">
        <v>20</v>
      </c>
      <c r="B29" s="8"/>
      <c r="C29" s="8"/>
      <c r="D29" s="8"/>
      <c r="E29" s="8"/>
    </row>
    <row r="30" spans="1:6" ht="15.75" thickBot="1" x14ac:dyDescent="0.3">
      <c r="A30" s="16"/>
      <c r="B30" s="17"/>
      <c r="C30" s="19"/>
    </row>
    <row r="31" spans="1:6" ht="66.75" customHeight="1" thickBot="1" x14ac:dyDescent="0.3">
      <c r="A31" s="10" t="s">
        <v>21</v>
      </c>
      <c r="B31" s="11" t="s">
        <v>22</v>
      </c>
      <c r="C31" s="12" t="s">
        <v>23</v>
      </c>
      <c r="D31" s="12" t="s">
        <v>4</v>
      </c>
      <c r="E31" s="11" t="s">
        <v>24</v>
      </c>
    </row>
    <row r="32" spans="1:6" ht="15.75" thickBot="1" x14ac:dyDescent="0.3">
      <c r="A32" s="13" t="s">
        <v>9</v>
      </c>
      <c r="B32" s="3">
        <f>+B33+B38+B40+B41+B42</f>
        <v>271168.63029110996</v>
      </c>
      <c r="C32" s="3">
        <f t="shared" ref="C32:E32" si="4">+C33+C38+C40+C41+C42</f>
        <v>399571.66745687992</v>
      </c>
      <c r="D32" s="3">
        <f t="shared" si="4"/>
        <v>272402.72788445</v>
      </c>
      <c r="E32" s="3">
        <f t="shared" si="4"/>
        <v>127168.93957243</v>
      </c>
      <c r="F32" s="18"/>
    </row>
    <row r="33" spans="1:6" ht="15.75" thickBot="1" x14ac:dyDescent="0.3">
      <c r="A33" s="13" t="s">
        <v>10</v>
      </c>
      <c r="B33" s="3">
        <f t="shared" ref="B33:D33" si="5">+B34+B35</f>
        <v>188990.16416703997</v>
      </c>
      <c r="C33" s="3">
        <f t="shared" si="5"/>
        <v>185599.41128204</v>
      </c>
      <c r="D33" s="3">
        <f t="shared" si="5"/>
        <v>170259.9759504</v>
      </c>
      <c r="E33" s="3">
        <f>+E34+E35</f>
        <v>15339.435331639994</v>
      </c>
      <c r="F33" s="18"/>
    </row>
    <row r="34" spans="1:6" ht="15.75" thickBot="1" x14ac:dyDescent="0.3">
      <c r="A34" s="14" t="s">
        <v>11</v>
      </c>
      <c r="B34" s="1">
        <f>+'[1]ING HAS.19'!C5/1000000</f>
        <v>138785.96598499999</v>
      </c>
      <c r="C34" s="1">
        <f>+'[1]Sept 2019'!C5/1000000</f>
        <v>134934.272001</v>
      </c>
      <c r="D34" s="1">
        <f>+'[1]Sept 2019'!D5/1000000</f>
        <v>125216.64718296001</v>
      </c>
      <c r="E34" s="3">
        <f>+C34-D34</f>
        <v>9717.6248180399998</v>
      </c>
      <c r="F34" s="18"/>
    </row>
    <row r="35" spans="1:6" ht="15.75" thickBot="1" x14ac:dyDescent="0.3">
      <c r="A35" s="14" t="s">
        <v>12</v>
      </c>
      <c r="B35" s="1">
        <f>SUM(B36:B37)</f>
        <v>50204.198182039996</v>
      </c>
      <c r="C35" s="1">
        <f>+'[2]Sept 2019'!$C$47/1000000</f>
        <v>50665.139281039999</v>
      </c>
      <c r="D35" s="1">
        <f>+'[1]Sept 2019'!D47/1000000</f>
        <v>45043.328767440005</v>
      </c>
      <c r="E35" s="3">
        <f t="shared" ref="E35" si="6">+C35-D35</f>
        <v>5621.810513599994</v>
      </c>
      <c r="F35" s="18"/>
    </row>
    <row r="36" spans="1:6" ht="15.75" thickBot="1" x14ac:dyDescent="0.3">
      <c r="A36" s="14" t="s">
        <v>13</v>
      </c>
      <c r="B36" s="1">
        <f>+('[1]ING HAS.19'!C106+'[1]ING HAS.19'!C141)/1000000</f>
        <v>41819.820486010001</v>
      </c>
      <c r="C36" s="1">
        <f>+'[1]Sept 2019'!C107/1000000</f>
        <v>42269.817106000002</v>
      </c>
      <c r="D36" s="1">
        <f>+'[1]Sept 2019'!D107/1000000</f>
        <v>34750.913359999999</v>
      </c>
      <c r="E36" s="3">
        <f>+C36-D36</f>
        <v>7518.9037460000036</v>
      </c>
      <c r="F36" s="18"/>
    </row>
    <row r="37" spans="1:6" ht="15.75" thickBot="1" x14ac:dyDescent="0.3">
      <c r="A37" s="14" t="s">
        <v>14</v>
      </c>
      <c r="B37" s="1">
        <f>+('[1]ING HAS.19'!C47-'[1]ING HAS.19'!C106-'[1]ING HAS.19'!C141)/1000000</f>
        <v>8384.3776960299983</v>
      </c>
      <c r="C37" s="1">
        <f>+C35-C36</f>
        <v>8395.3221750399971</v>
      </c>
      <c r="D37" s="1">
        <f>+E21</f>
        <v>6948.3017334400001</v>
      </c>
      <c r="E37" s="3">
        <f>+C37-D37</f>
        <v>1447.020441599997</v>
      </c>
      <c r="F37" s="18"/>
    </row>
    <row r="38" spans="1:6" ht="15.75" thickBot="1" x14ac:dyDescent="0.3">
      <c r="A38" s="13" t="s">
        <v>15</v>
      </c>
      <c r="B38" s="1">
        <f t="shared" ref="B38:C38" si="7">SUM(B39:B40)</f>
        <v>58635.508366059999</v>
      </c>
      <c r="C38" s="1">
        <f t="shared" si="7"/>
        <v>171609.25975959</v>
      </c>
      <c r="D38" s="1">
        <f t="shared" ref="D38" si="8">SUM(D39:D40)</f>
        <v>72499.517931539987</v>
      </c>
      <c r="E38" s="1">
        <f>+C38-D38</f>
        <v>99109.741828050013</v>
      </c>
      <c r="F38" s="18"/>
    </row>
    <row r="39" spans="1:6" ht="15.75" thickBot="1" x14ac:dyDescent="0.3">
      <c r="A39" s="14" t="s">
        <v>16</v>
      </c>
      <c r="B39" s="1">
        <f>+'[1]ING HAS.19'!C166/1000000</f>
        <v>58635.508366059999</v>
      </c>
      <c r="C39" s="1">
        <f>+'[1]Sept 2019'!C166/1000000</f>
        <v>171609.25975959</v>
      </c>
      <c r="D39" s="1">
        <f>+'[1]Sept 2019'!D166/1000000</f>
        <v>72499.517931539987</v>
      </c>
      <c r="E39" s="1">
        <f>+C39-D39</f>
        <v>99109.741828050013</v>
      </c>
      <c r="F39" s="18"/>
    </row>
    <row r="40" spans="1:6" ht="15.75" thickBot="1" x14ac:dyDescent="0.3">
      <c r="A40" s="13" t="s">
        <v>17</v>
      </c>
      <c r="B40" s="3">
        <v>0</v>
      </c>
      <c r="C40" s="3">
        <v>0</v>
      </c>
      <c r="D40" s="3">
        <v>0</v>
      </c>
      <c r="E40" s="3">
        <v>0</v>
      </c>
      <c r="F40" s="18"/>
    </row>
    <row r="41" spans="1:6" ht="15.75" thickBot="1" x14ac:dyDescent="0.3">
      <c r="A41" s="20" t="s">
        <v>18</v>
      </c>
      <c r="B41" s="4">
        <f>+'[1]ING HAS.19'!C377/1000000</f>
        <v>18652.214753009997</v>
      </c>
      <c r="C41" s="4">
        <f>+'[1]Sept 2019'!C377/1000000</f>
        <v>25511.571417250001</v>
      </c>
      <c r="D41" s="4">
        <f>+'[1]Sept 2019'!D377/1000000</f>
        <v>15381.85367151</v>
      </c>
      <c r="E41" s="4">
        <f>+C41-D41</f>
        <v>10129.717745740001</v>
      </c>
      <c r="F41" s="18"/>
    </row>
    <row r="42" spans="1:6" ht="15.75" thickBot="1" x14ac:dyDescent="0.3">
      <c r="A42" s="20" t="s">
        <v>19</v>
      </c>
      <c r="B42" s="4">
        <f>+'[1]ING HAS.19'!C467/1000000</f>
        <v>4890.7430050000003</v>
      </c>
      <c r="C42" s="4">
        <f>+'[1]Sept 2019'!C467/1000000</f>
        <v>16851.424997999999</v>
      </c>
      <c r="D42" s="4">
        <f>+E26</f>
        <v>14261.380331</v>
      </c>
      <c r="E42" s="4">
        <f>+C42-D42</f>
        <v>2590.0446669999983</v>
      </c>
      <c r="F42" s="18"/>
    </row>
    <row r="43" spans="1:6" x14ac:dyDescent="0.25">
      <c r="A43" s="15" t="s">
        <v>7</v>
      </c>
      <c r="B43" s="15"/>
      <c r="C43" s="15"/>
      <c r="D43" s="15"/>
      <c r="E43" s="15"/>
    </row>
    <row r="44" spans="1:6" x14ac:dyDescent="0.25">
      <c r="C44" s="18"/>
    </row>
    <row r="45" spans="1:6" x14ac:dyDescent="0.25">
      <c r="A45" s="8" t="s">
        <v>25</v>
      </c>
      <c r="B45" s="8"/>
      <c r="C45" s="8"/>
      <c r="D45" s="8"/>
      <c r="E45" s="8"/>
    </row>
    <row r="46" spans="1:6" ht="15.75" thickBot="1" x14ac:dyDescent="0.3">
      <c r="A46" s="16"/>
      <c r="C46" s="18"/>
    </row>
    <row r="47" spans="1:6" ht="39" thickBot="1" x14ac:dyDescent="0.3">
      <c r="A47" s="10" t="s">
        <v>21</v>
      </c>
      <c r="B47" s="11" t="s">
        <v>26</v>
      </c>
      <c r="C47" s="12" t="s">
        <v>27</v>
      </c>
      <c r="D47" s="12" t="s">
        <v>28</v>
      </c>
      <c r="E47" s="11" t="s">
        <v>29</v>
      </c>
    </row>
    <row r="48" spans="1:6" ht="15.75" thickBot="1" x14ac:dyDescent="0.3">
      <c r="A48" s="13" t="s">
        <v>30</v>
      </c>
      <c r="B48" s="3">
        <f>SUM(B49:B53)</f>
        <v>271168.63029099593</v>
      </c>
      <c r="C48" s="21">
        <f>SUM(C49:C53)</f>
        <v>399572.06788289588</v>
      </c>
      <c r="D48" s="21">
        <f>SUM(D49:D53)</f>
        <v>293264.87289101997</v>
      </c>
      <c r="E48" s="1">
        <f>+C48-D48</f>
        <v>106307.19499187591</v>
      </c>
    </row>
    <row r="49" spans="1:5" ht="15.75" thickBot="1" x14ac:dyDescent="0.3">
      <c r="A49" s="14" t="s">
        <v>31</v>
      </c>
      <c r="B49" s="1">
        <f>+'[1]GTO HAS.19'!C3/1000000</f>
        <v>75518.2946929959</v>
      </c>
      <c r="C49" s="4">
        <f>+'[1]GTO HAS.19'!J3/1000000</f>
        <v>75741.038613995901</v>
      </c>
      <c r="D49" s="4">
        <v>50235</v>
      </c>
      <c r="E49" s="1">
        <f>+C49-D49</f>
        <v>25506.038613995901</v>
      </c>
    </row>
    <row r="50" spans="1:5" ht="15.75" thickBot="1" x14ac:dyDescent="0.3">
      <c r="A50" s="14" t="s">
        <v>32</v>
      </c>
      <c r="B50" s="1">
        <f>+'[1]GTO HAS.19'!C452/1000000</f>
        <v>8221.5681710000008</v>
      </c>
      <c r="C50" s="4">
        <v>3468</v>
      </c>
      <c r="D50" s="4">
        <f>+'[1]GTO HAS.19'!Q452/1000000</f>
        <v>1198.4858541199999</v>
      </c>
      <c r="E50" s="1">
        <f t="shared" ref="E50:E53" si="9">+C50-D50</f>
        <v>2269.5141458799999</v>
      </c>
    </row>
    <row r="51" spans="1:5" ht="15.75" thickBot="1" x14ac:dyDescent="0.3">
      <c r="A51" s="14" t="s">
        <v>33</v>
      </c>
      <c r="B51" s="1">
        <f>+'[1]GTO HAS.19'!C487/1000000</f>
        <v>187428.76742700001</v>
      </c>
      <c r="C51" s="4">
        <v>282667</v>
      </c>
      <c r="D51" s="4">
        <v>204136</v>
      </c>
      <c r="E51" s="1">
        <f t="shared" si="9"/>
        <v>78531</v>
      </c>
    </row>
    <row r="52" spans="1:5" ht="15.75" thickBot="1" x14ac:dyDescent="0.3">
      <c r="A52" s="14" t="s">
        <v>34</v>
      </c>
      <c r="B52" s="1">
        <f>+'[1]GTO HAS.19'!C1606</f>
        <v>0</v>
      </c>
      <c r="C52" s="4">
        <f>+'[1]GTO HAS.19'!J1606/1000000</f>
        <v>32090.642231999998</v>
      </c>
      <c r="D52" s="4">
        <v>32090</v>
      </c>
      <c r="E52" s="1">
        <f t="shared" si="9"/>
        <v>0.64223199999833014</v>
      </c>
    </row>
    <row r="53" spans="1:5" ht="15.75" thickBot="1" x14ac:dyDescent="0.3">
      <c r="A53" s="14" t="s">
        <v>35</v>
      </c>
      <c r="B53" s="1">
        <f>+'[1]GTO HAS.19'!C1769</f>
        <v>0</v>
      </c>
      <c r="C53" s="4">
        <f>+'[1]GTO HAS.19'!J1769/1000000</f>
        <v>5605.3870368999997</v>
      </c>
      <c r="D53" s="4">
        <f>+'[1]GTO HAS.19'!Q1769/1000000</f>
        <v>5605.3870368999997</v>
      </c>
      <c r="E53" s="1">
        <f t="shared" si="9"/>
        <v>0</v>
      </c>
    </row>
    <row r="54" spans="1:5" x14ac:dyDescent="0.25">
      <c r="A54" s="15" t="s">
        <v>7</v>
      </c>
      <c r="B54" s="15"/>
      <c r="C54" s="15"/>
      <c r="D54" s="15"/>
      <c r="E54" s="15"/>
    </row>
    <row r="56" spans="1:5" x14ac:dyDescent="0.25">
      <c r="A56" s="8" t="s">
        <v>36</v>
      </c>
      <c r="B56" s="8"/>
      <c r="C56" s="8"/>
      <c r="D56" s="8"/>
      <c r="E56" s="8"/>
    </row>
    <row r="57" spans="1:5" ht="15.75" thickBot="1" x14ac:dyDescent="0.3">
      <c r="A57" s="16"/>
    </row>
    <row r="58" spans="1:5" ht="15.75" thickBot="1" x14ac:dyDescent="0.3">
      <c r="A58" s="10" t="s">
        <v>3</v>
      </c>
      <c r="B58" s="11">
        <v>2020</v>
      </c>
      <c r="C58" s="11">
        <v>2021</v>
      </c>
      <c r="D58" s="11">
        <v>2022</v>
      </c>
      <c r="E58" s="11">
        <v>2023</v>
      </c>
    </row>
    <row r="59" spans="1:5" ht="15.75" thickBot="1" x14ac:dyDescent="0.3">
      <c r="A59" s="13" t="s">
        <v>9</v>
      </c>
      <c r="B59" s="3">
        <f>+B60+B64+B66+B68+B67</f>
        <v>243631.21101211305</v>
      </c>
      <c r="C59" s="3">
        <f t="shared" ref="C59:D59" si="10">+C60+C64+C68+C67</f>
        <v>242459.10946008444</v>
      </c>
      <c r="D59" s="3">
        <f t="shared" si="10"/>
        <v>248937.37951970729</v>
      </c>
      <c r="E59" s="3">
        <f>+E60+E64+E68+E67</f>
        <v>262940.9543321809</v>
      </c>
    </row>
    <row r="60" spans="1:5" ht="15.75" thickBot="1" x14ac:dyDescent="0.3">
      <c r="A60" s="13" t="s">
        <v>10</v>
      </c>
      <c r="B60" s="3">
        <f>SUM(B61:B63)</f>
        <v>199591.10382607629</v>
      </c>
      <c r="C60" s="3">
        <f t="shared" ref="C60:E60" si="11">SUM(C61:C63)</f>
        <v>207481.475458987</v>
      </c>
      <c r="D60" s="3">
        <f t="shared" si="11"/>
        <v>216992.25033671135</v>
      </c>
      <c r="E60" s="3">
        <f t="shared" si="11"/>
        <v>229996.78246095506</v>
      </c>
    </row>
    <row r="61" spans="1:5" ht="15.75" thickBot="1" x14ac:dyDescent="0.3">
      <c r="A61" s="14" t="s">
        <v>11</v>
      </c>
      <c r="B61" s="1">
        <f>+'[1]Proyec Ing 2017 a 2029'!K14/1000000</f>
        <v>148169.21126334</v>
      </c>
      <c r="C61" s="1">
        <f>+'[1]Proyec Ing 2017 a 2029'!L14/1000000</f>
        <v>154390.56827863105</v>
      </c>
      <c r="D61" s="1">
        <f>+'[1]Proyec Ing 2017 a 2029'!M14/1000000</f>
        <v>162256.66340224698</v>
      </c>
      <c r="E61" s="1">
        <f>+'[1]Proyec Ing 2017 a 2029'!N14/1000000</f>
        <v>173466.58758921924</v>
      </c>
    </row>
    <row r="62" spans="1:5" ht="15.75" thickBot="1" x14ac:dyDescent="0.3">
      <c r="A62" s="14" t="s">
        <v>12</v>
      </c>
      <c r="B62" s="1">
        <f>+('[1]Proyec Ing 2017 a 2029'!K34+'[1]Proyec Ing 2017 a 2029'!K49+'[1]Proyec Ing 2017 a 2029'!K62+'[1]Proyec Ing 2017 a 2029'!K93+'[1]Proyec Ing 2017 a 2029'!K96)/1000000</f>
        <v>6655.096182458482</v>
      </c>
      <c r="C62" s="1">
        <f>+('[1]Proyec Ing 2017 a 2029'!L34+'[1]Proyec Ing 2017 a 2029'!L49+'[1]Proyec Ing 2017 a 2029'!L62+'[1]Proyec Ing 2017 a 2029'!L93+'[1]Proyec Ing 2017 a 2029'!L96)/1000000</f>
        <v>6978.8793586698184</v>
      </c>
      <c r="D62" s="1">
        <f>+('[1]Proyec Ing 2017 a 2029'!M34+'[1]Proyec Ing 2017 a 2029'!M49+'[1]Proyec Ing 2017 a 2029'!M62+'[1]Proyec Ing 2017 a 2029'!M93+'[1]Proyec Ing 2017 a 2029'!M96)/1000000</f>
        <v>7237.8816261276697</v>
      </c>
      <c r="E62" s="1">
        <f>+('[1]Proyec Ing 2017 a 2029'!N34+'[1]Proyec Ing 2017 a 2029'!N49+'[1]Proyec Ing 2017 a 2029'!N62+'[1]Proyec Ing 2017 a 2029'!N93+'[1]Proyec Ing 2017 a 2029'!N96)/1000000</f>
        <v>7605.1490860690101</v>
      </c>
    </row>
    <row r="63" spans="1:5" ht="15.75" thickBot="1" x14ac:dyDescent="0.3">
      <c r="A63" s="14" t="s">
        <v>37</v>
      </c>
      <c r="B63" s="1">
        <f>+('[1]Proyec Ing 2017 a 2029'!K66+'[1]Proyec Ing 2017 a 2029'!K88)/1000000</f>
        <v>44766.796380277803</v>
      </c>
      <c r="C63" s="1">
        <f>+('[1]Proyec Ing 2017 a 2029'!L66+'[1]Proyec Ing 2017 a 2029'!L88)/1000000</f>
        <v>46112.027821686133</v>
      </c>
      <c r="D63" s="1">
        <f>+('[1]Proyec Ing 2017 a 2029'!M66+'[1]Proyec Ing 2017 a 2029'!M88)/1000000</f>
        <v>47497.705308336721</v>
      </c>
      <c r="E63" s="1">
        <f>+('[1]Proyec Ing 2017 a 2029'!N66+'[1]Proyec Ing 2017 a 2029'!N88)/1000000</f>
        <v>48925.045785666814</v>
      </c>
    </row>
    <row r="64" spans="1:5" ht="15.75" thickBot="1" x14ac:dyDescent="0.3">
      <c r="A64" s="13" t="s">
        <v>15</v>
      </c>
      <c r="B64" s="3">
        <f>SUM(B65:B66)</f>
        <v>16055.23907763197</v>
      </c>
      <c r="C64" s="3">
        <f t="shared" ref="C64:E64" si="12">SUM(C65:C66)</f>
        <v>6116.8962494404987</v>
      </c>
      <c r="D64" s="3">
        <f t="shared" si="12"/>
        <v>2180.4031367892999</v>
      </c>
      <c r="E64" s="3">
        <f t="shared" si="12"/>
        <v>2245.8152308929793</v>
      </c>
    </row>
    <row r="65" spans="1:5" ht="15.75" thickBot="1" x14ac:dyDescent="0.3">
      <c r="A65" s="14" t="s">
        <v>16</v>
      </c>
      <c r="B65" s="1">
        <f>+'[1]Proyec Ing 2017 a 2029'!K102/1000000</f>
        <v>16055.23907763197</v>
      </c>
      <c r="C65" s="1">
        <f>+'[1]Proyec Ing 2017 a 2029'!L102/1000000</f>
        <v>6116.8962494404987</v>
      </c>
      <c r="D65" s="1">
        <f>+'[1]Proyec Ing 2017 a 2029'!M102/1000000</f>
        <v>2180.4031367892999</v>
      </c>
      <c r="E65" s="1">
        <f>+'[1]Proyec Ing 2017 a 2029'!N102/1000000</f>
        <v>2245.8152308929793</v>
      </c>
    </row>
    <row r="66" spans="1:5" ht="15.75" thickBot="1" x14ac:dyDescent="0.3">
      <c r="A66" s="13" t="s">
        <v>17</v>
      </c>
      <c r="B66" s="3">
        <v>0</v>
      </c>
      <c r="C66" s="3">
        <v>0</v>
      </c>
      <c r="D66" s="3">
        <v>0</v>
      </c>
      <c r="E66" s="3">
        <v>0</v>
      </c>
    </row>
    <row r="67" spans="1:5" ht="15.75" thickBot="1" x14ac:dyDescent="0.3">
      <c r="A67" s="13" t="s">
        <v>18</v>
      </c>
      <c r="B67" s="3">
        <f>+'[1]Proyec Ing 2017 a 2029'!K122/1000000</f>
        <v>20794.878108404799</v>
      </c>
      <c r="C67" s="3">
        <f>+'[1]Proyec Ing 2017 a 2029'!L122/1000000</f>
        <v>21418.724451656944</v>
      </c>
      <c r="D67" s="3">
        <f>+'[1]Proyec Ing 2017 a 2029'!M122/1000000</f>
        <v>22061.286185206653</v>
      </c>
      <c r="E67" s="3">
        <f>+'[1]Proyec Ing 2017 a 2029'!N122/1000000</f>
        <v>22723.12477076285</v>
      </c>
    </row>
    <row r="68" spans="1:5" ht="15.75" thickBot="1" x14ac:dyDescent="0.3">
      <c r="A68" s="13" t="s">
        <v>19</v>
      </c>
      <c r="B68" s="3">
        <f>+('[1]Proyec Ing 2017 a 2029'!K190)/1000000</f>
        <v>7189.99</v>
      </c>
      <c r="C68" s="3">
        <f>+('[1]Proyec Ing 2017 a 2029'!L190)/1000000</f>
        <v>7442.0132999999996</v>
      </c>
      <c r="D68" s="3">
        <f>+('[1]Proyec Ing 2017 a 2029'!M190)/1000000</f>
        <v>7703.4398609999998</v>
      </c>
      <c r="E68" s="3">
        <f>+('[1]Proyec Ing 2017 a 2029'!N190)/1000000</f>
        <v>7975.2318695699996</v>
      </c>
    </row>
    <row r="69" spans="1:5" x14ac:dyDescent="0.25">
      <c r="A69" s="22"/>
      <c r="B69" s="23"/>
      <c r="C69" s="23"/>
      <c r="D69" s="23"/>
      <c r="E69" s="23"/>
    </row>
    <row r="70" spans="1:5" x14ac:dyDescent="0.25">
      <c r="A70" s="24" t="s">
        <v>38</v>
      </c>
    </row>
    <row r="72" spans="1:5" x14ac:dyDescent="0.25">
      <c r="A72" s="8" t="s">
        <v>39</v>
      </c>
      <c r="B72" s="8"/>
      <c r="C72" s="8"/>
      <c r="D72" s="8"/>
      <c r="E72" s="8"/>
    </row>
    <row r="73" spans="1:5" ht="15.75" thickBot="1" x14ac:dyDescent="0.3">
      <c r="A73" s="16"/>
      <c r="C73" s="17"/>
      <c r="D73" s="17"/>
      <c r="E73" s="18">
        <f>+E75-D48</f>
        <v>0</v>
      </c>
    </row>
    <row r="74" spans="1:5" ht="39" thickBot="1" x14ac:dyDescent="0.3">
      <c r="A74" s="25" t="s">
        <v>3</v>
      </c>
      <c r="B74" s="11">
        <v>2016</v>
      </c>
      <c r="C74" s="11">
        <v>2017</v>
      </c>
      <c r="D74" s="11">
        <v>2018</v>
      </c>
      <c r="E74" s="12" t="s">
        <v>4</v>
      </c>
    </row>
    <row r="75" spans="1:5" ht="15.75" thickBot="1" x14ac:dyDescent="0.3">
      <c r="A75" s="13" t="s">
        <v>30</v>
      </c>
      <c r="B75" s="26">
        <f>SUM(B76:B80)</f>
        <v>191181.82209956</v>
      </c>
      <c r="C75" s="26">
        <f>SUM(C76:C80)</f>
        <v>233985</v>
      </c>
      <c r="D75" s="26">
        <f>SUM(D76:D80)</f>
        <v>275470</v>
      </c>
      <c r="E75" s="27">
        <f>SUM(E76:E80)</f>
        <v>293264.87289101997</v>
      </c>
    </row>
    <row r="76" spans="1:5" ht="15.75" thickBot="1" x14ac:dyDescent="0.3">
      <c r="A76" s="14" t="s">
        <v>31</v>
      </c>
      <c r="B76" s="1">
        <f>+'[1]GTO HAS.16'!Q3/1000000</f>
        <v>45275.708631449997</v>
      </c>
      <c r="C76" s="1">
        <v>51302</v>
      </c>
      <c r="D76" s="1">
        <v>59630</v>
      </c>
      <c r="E76" s="28">
        <f>+D49</f>
        <v>50235</v>
      </c>
    </row>
    <row r="77" spans="1:5" ht="15.75" thickBot="1" x14ac:dyDescent="0.3">
      <c r="A77" s="14" t="s">
        <v>32</v>
      </c>
      <c r="B77" s="1">
        <f>+'[1]GTO HAS.16'!Q462/1000000</f>
        <v>7075.7445989999997</v>
      </c>
      <c r="C77" s="1">
        <v>6836</v>
      </c>
      <c r="D77" s="1">
        <v>6613</v>
      </c>
      <c r="E77" s="28">
        <f>+D50</f>
        <v>1198.4858541199999</v>
      </c>
    </row>
    <row r="78" spans="1:5" ht="15.75" thickBot="1" x14ac:dyDescent="0.3">
      <c r="A78" s="14" t="s">
        <v>33</v>
      </c>
      <c r="B78" s="1">
        <f>(+'[1]GTO HAS.16'!Q489+'[1]GTO HAS.16'!Q1229)/1000000</f>
        <v>115163.72012214</v>
      </c>
      <c r="C78" s="1">
        <v>146994</v>
      </c>
      <c r="D78" s="1">
        <v>182273</v>
      </c>
      <c r="E78" s="28">
        <f>+D51</f>
        <v>204136</v>
      </c>
    </row>
    <row r="79" spans="1:5" ht="15.75" thickBot="1" x14ac:dyDescent="0.3">
      <c r="A79" s="14" t="s">
        <v>34</v>
      </c>
      <c r="B79" s="1">
        <v>0</v>
      </c>
      <c r="C79" s="1">
        <v>0</v>
      </c>
      <c r="D79" s="1">
        <v>0</v>
      </c>
      <c r="E79" s="28">
        <f t="shared" ref="E79:E80" si="13">+D52</f>
        <v>32090</v>
      </c>
    </row>
    <row r="80" spans="1:5" ht="15.75" thickBot="1" x14ac:dyDescent="0.3">
      <c r="A80" s="20" t="s">
        <v>40</v>
      </c>
      <c r="B80" s="4">
        <f>+'[1]GTO HAS.16'!Q1962/1000000</f>
        <v>23666.648746970001</v>
      </c>
      <c r="C80" s="4">
        <v>28853</v>
      </c>
      <c r="D80" s="4">
        <v>26954</v>
      </c>
      <c r="E80" s="28">
        <f t="shared" si="13"/>
        <v>5605.3870368999997</v>
      </c>
    </row>
    <row r="81" spans="1:13" x14ac:dyDescent="0.25">
      <c r="A81" s="15" t="s">
        <v>7</v>
      </c>
      <c r="B81" s="15"/>
      <c r="C81" s="15"/>
      <c r="D81" s="15"/>
      <c r="E81" s="15"/>
    </row>
    <row r="83" spans="1:13" x14ac:dyDescent="0.25">
      <c r="A83" s="29" t="s">
        <v>41</v>
      </c>
      <c r="B83" s="29"/>
      <c r="C83" s="29"/>
      <c r="D83" s="29"/>
      <c r="E83" s="29"/>
    </row>
    <row r="84" spans="1:13" ht="15.75" thickBot="1" x14ac:dyDescent="0.3">
      <c r="A84" s="30"/>
      <c r="B84" s="31"/>
      <c r="C84" s="31"/>
      <c r="D84" s="31"/>
      <c r="E84" s="31"/>
    </row>
    <row r="85" spans="1:13" ht="15.75" thickBot="1" x14ac:dyDescent="0.3">
      <c r="A85" s="32" t="s">
        <v>3</v>
      </c>
      <c r="B85" s="33">
        <v>2020</v>
      </c>
      <c r="C85" s="33">
        <v>2021</v>
      </c>
      <c r="D85" s="33">
        <v>2022</v>
      </c>
      <c r="E85" s="33">
        <v>2023</v>
      </c>
      <c r="F85" s="34"/>
      <c r="G85" s="34"/>
      <c r="H85" s="34"/>
      <c r="I85" s="34"/>
    </row>
    <row r="86" spans="1:13" ht="15.75" thickBot="1" x14ac:dyDescent="0.3">
      <c r="A86" s="13" t="s">
        <v>30</v>
      </c>
      <c r="B86" s="3">
        <f>SUM(B87:B89)</f>
        <v>243631.21101211305</v>
      </c>
      <c r="C86" s="3">
        <f t="shared" ref="C86:E86" si="14">SUM(C87:C89)</f>
        <v>242459.10946008447</v>
      </c>
      <c r="D86" s="3">
        <f t="shared" si="14"/>
        <v>248937.37951970729</v>
      </c>
      <c r="E86" s="3">
        <f t="shared" si="14"/>
        <v>262940.95433218096</v>
      </c>
      <c r="L86" s="35">
        <v>2016</v>
      </c>
      <c r="M86" s="35"/>
    </row>
    <row r="87" spans="1:13" ht="15.75" thickBot="1" x14ac:dyDescent="0.3">
      <c r="A87" s="14" t="s">
        <v>31</v>
      </c>
      <c r="B87" s="1">
        <f>+'[1] REAL PPTO PROYECTADO 2020'!E142/1000000</f>
        <v>86156.836669875978</v>
      </c>
      <c r="C87" s="1">
        <f>+'[1] REAL PPTO PROYECTADO 2020'!F142/1000000</f>
        <v>86912.452904367412</v>
      </c>
      <c r="D87" s="1">
        <f>+'[1] REAL PPTO PROYECTADO 2020'!G142/1000000</f>
        <v>90603.656410083757</v>
      </c>
      <c r="E87" s="1">
        <f>+'[1] REAL PPTO PROYECTADO 2020'!H142/1000000</f>
        <v>95359.435397405221</v>
      </c>
      <c r="L87" s="36">
        <v>3170760685</v>
      </c>
      <c r="M87" s="37" t="s">
        <v>42</v>
      </c>
    </row>
    <row r="88" spans="1:13" ht="15.75" thickBot="1" x14ac:dyDescent="0.3">
      <c r="A88" s="14" t="s">
        <v>32</v>
      </c>
      <c r="B88" s="1">
        <f>+'[1] REAL PPTO PROYECTADO 2020'!E144/1000000</f>
        <v>11676.679835584255</v>
      </c>
      <c r="C88" s="1">
        <f>+'[1] REAL PPTO PROYECTADO 2020'!F144/1000000</f>
        <v>18163.195817800286</v>
      </c>
      <c r="D88" s="1">
        <f>+'[1] REAL PPTO PROYECTADO 2020'!G144/1000000</f>
        <v>21102.112350845444</v>
      </c>
      <c r="E88" s="1">
        <f>+'[1] REAL PPTO PROYECTADO 2020'!H144/1000000</f>
        <v>21152.23136830124</v>
      </c>
      <c r="L88" s="36"/>
      <c r="M88" s="37"/>
    </row>
    <row r="89" spans="1:13" ht="15.75" thickBot="1" x14ac:dyDescent="0.3">
      <c r="A89" s="14" t="s">
        <v>33</v>
      </c>
      <c r="B89" s="1">
        <f>+'[1] REAL PPTO PROYECTADO 2020'!E150/1000000</f>
        <v>145797.69450665283</v>
      </c>
      <c r="C89" s="1">
        <f>+'[1] REAL PPTO PROYECTADO 2020'!F150/1000000</f>
        <v>137383.46073791676</v>
      </c>
      <c r="D89" s="1">
        <f>+'[1] REAL PPTO PROYECTADO 2020'!G150/1000000</f>
        <v>137231.61075877809</v>
      </c>
      <c r="E89" s="1">
        <f>+'[1] REAL PPTO PROYECTADO 2020'!H150/1000000</f>
        <v>146429.28756647449</v>
      </c>
      <c r="L89" s="36">
        <v>30638898515</v>
      </c>
      <c r="M89" s="37" t="s">
        <v>43</v>
      </c>
    </row>
    <row r="90" spans="1:13" x14ac:dyDescent="0.25">
      <c r="A90" s="24" t="s">
        <v>44</v>
      </c>
      <c r="L90" s="36"/>
      <c r="M90" s="37"/>
    </row>
    <row r="91" spans="1:13" x14ac:dyDescent="0.25">
      <c r="A91" s="24"/>
      <c r="L91" s="36">
        <v>4752598381</v>
      </c>
      <c r="M91" s="37" t="s">
        <v>45</v>
      </c>
    </row>
    <row r="92" spans="1:13" x14ac:dyDescent="0.25">
      <c r="A92" s="8" t="s">
        <v>46</v>
      </c>
      <c r="B92" s="8"/>
      <c r="C92" s="8"/>
      <c r="D92" s="8"/>
      <c r="E92" s="8"/>
      <c r="F92" s="8"/>
      <c r="L92" s="36"/>
      <c r="M92" s="37"/>
    </row>
    <row r="93" spans="1:13" ht="15.75" thickBot="1" x14ac:dyDescent="0.3">
      <c r="A93" s="16"/>
      <c r="B93" s="38"/>
      <c r="C93" s="38"/>
      <c r="D93" s="38"/>
      <c r="E93" s="38"/>
      <c r="F93" s="38"/>
      <c r="G93" s="38"/>
      <c r="H93" s="38"/>
      <c r="I93" s="38"/>
      <c r="L93" s="36">
        <v>2536858327</v>
      </c>
      <c r="M93" s="37" t="s">
        <v>47</v>
      </c>
    </row>
    <row r="94" spans="1:13" ht="39" thickBot="1" x14ac:dyDescent="0.3">
      <c r="A94" s="10" t="s">
        <v>3</v>
      </c>
      <c r="B94" s="11" t="s">
        <v>48</v>
      </c>
      <c r="C94" s="11" t="s">
        <v>49</v>
      </c>
      <c r="D94" s="11" t="s">
        <v>50</v>
      </c>
      <c r="E94" s="11" t="s">
        <v>51</v>
      </c>
      <c r="F94" s="11" t="s">
        <v>52</v>
      </c>
      <c r="G94" s="11" t="s">
        <v>53</v>
      </c>
      <c r="H94" s="12" t="s">
        <v>54</v>
      </c>
      <c r="I94" s="12" t="s">
        <v>55</v>
      </c>
      <c r="L94" s="36"/>
      <c r="M94" s="37"/>
    </row>
    <row r="95" spans="1:13" ht="15.75" thickBot="1" x14ac:dyDescent="0.3">
      <c r="A95" s="13" t="s">
        <v>56</v>
      </c>
      <c r="B95" s="3">
        <f>+B96+B97</f>
        <v>41705.759027</v>
      </c>
      <c r="C95" s="3">
        <f t="shared" ref="C95:I95" si="15">+C96+C97</f>
        <v>40423.26703399999</v>
      </c>
      <c r="D95" s="3">
        <f t="shared" si="15"/>
        <v>45966.103730999996</v>
      </c>
      <c r="E95" s="3">
        <f t="shared" si="15"/>
        <v>45534.674666999999</v>
      </c>
      <c r="F95" s="3">
        <f t="shared" si="15"/>
        <v>48179.80657500001</v>
      </c>
      <c r="G95" s="3">
        <f t="shared" si="15"/>
        <v>41620.512836999995</v>
      </c>
      <c r="H95" s="3">
        <f t="shared" si="15"/>
        <v>52192.234596000002</v>
      </c>
      <c r="I95" s="3">
        <f t="shared" si="15"/>
        <v>36070.079100050003</v>
      </c>
      <c r="L95" s="36"/>
      <c r="M95" s="37"/>
    </row>
    <row r="96" spans="1:13" ht="15.75" thickBot="1" x14ac:dyDescent="0.3">
      <c r="A96" s="14" t="s">
        <v>57</v>
      </c>
      <c r="B96" s="1">
        <v>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L96" s="36"/>
      <c r="M96" s="37"/>
    </row>
    <row r="97" spans="1:13" s="40" customFormat="1" ht="15.75" thickBot="1" x14ac:dyDescent="0.3">
      <c r="A97" s="39" t="s">
        <v>58</v>
      </c>
      <c r="B97" s="3">
        <f>SUM(B98:B104)</f>
        <v>41705.759027</v>
      </c>
      <c r="C97" s="3">
        <f t="shared" ref="C97:I97" si="16">SUM(C98:C104)</f>
        <v>40423.26703399999</v>
      </c>
      <c r="D97" s="3">
        <f t="shared" si="16"/>
        <v>45966.103730999996</v>
      </c>
      <c r="E97" s="3">
        <f t="shared" si="16"/>
        <v>45534.674666999999</v>
      </c>
      <c r="F97" s="3">
        <f t="shared" si="16"/>
        <v>48179.80657500001</v>
      </c>
      <c r="G97" s="3">
        <f t="shared" si="16"/>
        <v>41620.512836999995</v>
      </c>
      <c r="H97" s="3">
        <f t="shared" si="16"/>
        <v>52192.234596000002</v>
      </c>
      <c r="I97" s="3">
        <f t="shared" si="16"/>
        <v>36070.079100050003</v>
      </c>
      <c r="L97" s="41"/>
      <c r="M97" s="42"/>
    </row>
    <row r="98" spans="1:13" ht="15.75" thickBot="1" x14ac:dyDescent="0.3">
      <c r="A98" s="43" t="s">
        <v>59</v>
      </c>
      <c r="B98" s="1">
        <f>+[1]No.8!B85/1000000</f>
        <v>30638.898515000001</v>
      </c>
      <c r="C98" s="1">
        <f>+[1]No.8!C85/1000000</f>
        <v>30060.808728</v>
      </c>
      <c r="D98" s="1">
        <f>+[1]No.8!D85/1000000</f>
        <v>33591.492381999997</v>
      </c>
      <c r="E98" s="4">
        <f>+[1]No.8!E85/1000000</f>
        <v>33366.098961999996</v>
      </c>
      <c r="F98" s="1">
        <f>+[1]No.8!F85/1000000</f>
        <v>36224.922949</v>
      </c>
      <c r="G98" s="1">
        <v>30638.898515000001</v>
      </c>
      <c r="H98" s="1">
        <f>+[1]No.8!H85/1000000</f>
        <v>37475.608627000001</v>
      </c>
      <c r="I98" s="1">
        <f>+[1]No.8!I85/1000000</f>
        <v>26826.604947</v>
      </c>
      <c r="J98" s="44"/>
      <c r="L98" s="36"/>
      <c r="M98" s="37"/>
    </row>
    <row r="99" spans="1:13" ht="15.75" thickBot="1" x14ac:dyDescent="0.3">
      <c r="A99" s="43" t="s">
        <v>60</v>
      </c>
      <c r="B99" s="1">
        <f>+[1]No.8!B86/1000000</f>
        <v>4752.579831</v>
      </c>
      <c r="C99" s="1">
        <f>+[1]No.8!C86/1000000</f>
        <v>4752.579831</v>
      </c>
      <c r="D99" s="1">
        <f>+[1]No.8!D86/1000000</f>
        <v>4645.2888320000002</v>
      </c>
      <c r="E99" s="4">
        <f>+[1]No.8!E86/1000000</f>
        <v>4645.2888320000002</v>
      </c>
      <c r="F99" s="1">
        <f>+[1]No.8!F86/1000000</f>
        <v>4612.252563</v>
      </c>
      <c r="G99" s="1">
        <v>4752.5983809999998</v>
      </c>
      <c r="H99" s="1">
        <f>+[1]No.8!H86/1000000</f>
        <v>5679.5449070000004</v>
      </c>
      <c r="I99" s="1">
        <f>+[1]No.8!I86/1000000</f>
        <v>1953.42960905</v>
      </c>
      <c r="J99" s="44"/>
      <c r="L99" s="36">
        <v>297941101</v>
      </c>
      <c r="M99" s="37" t="s">
        <v>61</v>
      </c>
    </row>
    <row r="100" spans="1:13" ht="15.75" thickBot="1" x14ac:dyDescent="0.3">
      <c r="A100" s="43" t="s">
        <v>62</v>
      </c>
      <c r="B100" s="1">
        <f>+[1]No.8!B87/1000000</f>
        <v>2536.8583269999999</v>
      </c>
      <c r="C100" s="1">
        <f>+[1]No.8!C87/1000000</f>
        <v>1887.6690410000001</v>
      </c>
      <c r="D100" s="1">
        <f>+[1]No.8!D87/1000000</f>
        <v>2968.777388</v>
      </c>
      <c r="E100" s="4">
        <f>+[1]No.8!E87/1000000</f>
        <v>2968.777388</v>
      </c>
      <c r="F100" s="1">
        <f>+[1]No.8!F87/1000000</f>
        <v>2625.6429290000001</v>
      </c>
      <c r="G100" s="1">
        <v>2536.8583269999999</v>
      </c>
      <c r="H100" s="1">
        <f>+[1]No.8!H87/1000000</f>
        <v>3351.9584770000001</v>
      </c>
      <c r="I100" s="1">
        <f>+[1]No.8!I87/1000000</f>
        <v>2513.6762010000002</v>
      </c>
      <c r="J100" s="44"/>
      <c r="L100" s="36"/>
      <c r="M100" s="37"/>
    </row>
    <row r="101" spans="1:13" ht="15.75" thickBot="1" x14ac:dyDescent="0.3">
      <c r="A101" s="45" t="s">
        <v>63</v>
      </c>
      <c r="B101" s="1">
        <f>+[1]No.8!B88/1000000</f>
        <v>297.941101</v>
      </c>
      <c r="C101" s="1">
        <f>+[1]No.8!C88/1000000</f>
        <v>297.941101</v>
      </c>
      <c r="D101" s="1">
        <f>+[1]No.8!D88/1000000</f>
        <v>374.33688000000001</v>
      </c>
      <c r="E101" s="4">
        <f>+[1]No.8!E88/1000000</f>
        <v>374.33688000000001</v>
      </c>
      <c r="F101" s="1">
        <f>+[1]No.8!F88/1000000</f>
        <v>377.35905100000002</v>
      </c>
      <c r="G101" s="1">
        <v>297.941101</v>
      </c>
      <c r="H101" s="1">
        <f>+[1]No.8!H88/1000000</f>
        <v>454.80980599999998</v>
      </c>
      <c r="I101" s="1">
        <f>+[1]No.8!I88/1000000</f>
        <v>424.80980499999998</v>
      </c>
      <c r="J101" s="44"/>
      <c r="L101" s="36">
        <v>223455828</v>
      </c>
      <c r="M101" s="37" t="s">
        <v>64</v>
      </c>
    </row>
    <row r="102" spans="1:13" ht="15.75" thickBot="1" x14ac:dyDescent="0.3">
      <c r="A102" s="45" t="s">
        <v>65</v>
      </c>
      <c r="B102" s="1">
        <f>+[1]No.8!B89/1000000</f>
        <v>223.455828</v>
      </c>
      <c r="C102" s="1">
        <f>+[1]No.8!C89/1000000</f>
        <v>223.455828</v>
      </c>
      <c r="D102" s="1">
        <f>+[1]No.8!D89/1000000</f>
        <v>280.75265999999999</v>
      </c>
      <c r="E102" s="4">
        <f>+[1]No.8!E89/1000000</f>
        <v>262.10227500000002</v>
      </c>
      <c r="F102" s="1">
        <f>+[1]No.8!F89/1000000</f>
        <v>283.01928900000001</v>
      </c>
      <c r="G102" s="1">
        <v>223.455828</v>
      </c>
      <c r="H102" s="1">
        <f>+[1]No.8!H89/1000000</f>
        <v>341.10735499999998</v>
      </c>
      <c r="I102" s="1">
        <f>+[1]No.8!I89/1000000</f>
        <v>291.50986799999998</v>
      </c>
      <c r="J102" s="44"/>
      <c r="L102" s="36"/>
      <c r="M102" s="37"/>
    </row>
    <row r="103" spans="1:13" ht="15.75" thickBot="1" x14ac:dyDescent="0.3">
      <c r="A103" s="45" t="s">
        <v>66</v>
      </c>
      <c r="B103" s="1">
        <f>+[1]No.8!B90/1000000</f>
        <v>3170.7606850000002</v>
      </c>
      <c r="C103" s="1">
        <f>+[1]No.8!C90/1000000</f>
        <v>3170.6544349999999</v>
      </c>
      <c r="D103" s="1">
        <f>+[1]No.8!D90/1000000</f>
        <v>4024.1214660000001</v>
      </c>
      <c r="E103" s="4">
        <f>+[1]No.8!E90/1000000</f>
        <v>3839.40533</v>
      </c>
      <c r="F103" s="1">
        <f>+[1]No.8!F90/1000000</f>
        <v>4056.609794</v>
      </c>
      <c r="G103" s="1">
        <v>3170.7606850000002</v>
      </c>
      <c r="H103" s="1">
        <f>+[1]No.8!H90/1000000</f>
        <v>4889.2054239999998</v>
      </c>
      <c r="I103" s="1">
        <f>+[1]No.8!I90/1000000</f>
        <v>4060.0486700000001</v>
      </c>
      <c r="J103" s="44"/>
      <c r="L103" s="36"/>
      <c r="M103" s="37"/>
    </row>
    <row r="104" spans="1:13" ht="15.75" thickBot="1" x14ac:dyDescent="0.3">
      <c r="A104" s="14" t="s">
        <v>67</v>
      </c>
      <c r="B104" s="1">
        <f>+[1]No.8!B91/1000000</f>
        <v>85.264740000000003</v>
      </c>
      <c r="C104" s="1">
        <f>+[1]No.8!C91/1000000</f>
        <v>30.158069999999999</v>
      </c>
      <c r="D104" s="1">
        <f>+[1]No.8!D91/1000000</f>
        <v>81.334123000000005</v>
      </c>
      <c r="E104" s="1">
        <f>+[1]No.8!E91/1000000</f>
        <v>78.665000000000006</v>
      </c>
      <c r="F104" s="1">
        <f>+[1]No.8!F91/1000000</f>
        <v>0</v>
      </c>
      <c r="G104" s="1">
        <f>+J104/1000000</f>
        <v>0</v>
      </c>
      <c r="H104" s="1">
        <f>+[1]No.8!H91/1000000</f>
        <v>0</v>
      </c>
      <c r="I104" s="1">
        <f>+[1]No.8!I91/1000000</f>
        <v>0</v>
      </c>
      <c r="L104" s="36"/>
      <c r="M104" s="37"/>
    </row>
    <row r="105" spans="1:13" x14ac:dyDescent="0.25">
      <c r="A105" s="15" t="s">
        <v>68</v>
      </c>
      <c r="B105" s="15"/>
      <c r="C105" s="15"/>
      <c r="D105" s="15"/>
      <c r="E105" s="15"/>
      <c r="F105" s="15"/>
      <c r="G105" s="15"/>
      <c r="H105" s="15"/>
      <c r="I105" s="15"/>
      <c r="L105" s="36">
        <v>85264740</v>
      </c>
      <c r="M105" s="37" t="s">
        <v>69</v>
      </c>
    </row>
    <row r="106" spans="1:13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L106" s="47">
        <f>SUM(L87:L105)</f>
        <v>41705777577</v>
      </c>
    </row>
    <row r="107" spans="1:13" x14ac:dyDescent="0.25">
      <c r="A107" s="48" t="s">
        <v>70</v>
      </c>
      <c r="B107" s="48"/>
      <c r="C107" s="48"/>
      <c r="D107" s="46"/>
      <c r="E107" s="46"/>
      <c r="F107" s="46"/>
      <c r="G107" s="46"/>
      <c r="H107" s="46"/>
      <c r="I107" s="46"/>
    </row>
    <row r="108" spans="1:13" ht="15.75" thickBot="1" x14ac:dyDescent="0.3">
      <c r="A108" s="46"/>
      <c r="B108" s="46"/>
      <c r="C108" s="46"/>
      <c r="D108" s="46"/>
      <c r="E108" s="46"/>
      <c r="F108" s="46"/>
      <c r="G108" s="46"/>
      <c r="H108" s="46"/>
      <c r="I108" s="46"/>
    </row>
    <row r="109" spans="1:13" ht="26.25" thickBot="1" x14ac:dyDescent="0.3">
      <c r="A109" s="10" t="s">
        <v>3</v>
      </c>
      <c r="B109" s="11" t="s">
        <v>48</v>
      </c>
      <c r="C109" s="11" t="s">
        <v>49</v>
      </c>
      <c r="D109" s="11" t="s">
        <v>50</v>
      </c>
      <c r="E109" s="11" t="s">
        <v>51</v>
      </c>
      <c r="F109" s="11" t="s">
        <v>52</v>
      </c>
      <c r="G109" s="11" t="s">
        <v>53</v>
      </c>
      <c r="H109" s="11" t="s">
        <v>54</v>
      </c>
      <c r="I109" s="11" t="s">
        <v>71</v>
      </c>
    </row>
    <row r="110" spans="1:13" ht="15.75" thickBot="1" x14ac:dyDescent="0.3">
      <c r="A110" s="13" t="s">
        <v>72</v>
      </c>
      <c r="B110" s="3">
        <v>0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</row>
    <row r="111" spans="1:13" x14ac:dyDescent="0.25">
      <c r="A111" s="15" t="s">
        <v>7</v>
      </c>
      <c r="B111" s="15"/>
      <c r="C111" s="15"/>
      <c r="D111" s="15"/>
      <c r="E111" s="15"/>
      <c r="F111" s="15"/>
      <c r="G111" s="15"/>
      <c r="H111" s="15"/>
      <c r="I111" s="15"/>
    </row>
    <row r="112" spans="1:13" x14ac:dyDescent="0.25">
      <c r="A112" s="46"/>
      <c r="B112" s="46"/>
      <c r="C112" s="46"/>
      <c r="D112" s="46"/>
      <c r="E112" s="46"/>
      <c r="F112" s="46"/>
      <c r="G112" s="46"/>
      <c r="H112" s="46"/>
      <c r="I112" s="46"/>
    </row>
    <row r="113" spans="1:9" x14ac:dyDescent="0.25">
      <c r="A113" s="49" t="s">
        <v>73</v>
      </c>
      <c r="B113" s="49"/>
      <c r="C113" s="49"/>
      <c r="D113" s="49"/>
      <c r="E113" s="49"/>
      <c r="F113" s="46"/>
      <c r="G113" s="46"/>
      <c r="H113" s="46"/>
      <c r="I113" s="46"/>
    </row>
    <row r="114" spans="1:9" ht="15.75" thickBot="1" x14ac:dyDescent="0.3">
      <c r="A114" s="50"/>
      <c r="B114" s="50"/>
      <c r="C114" s="50"/>
      <c r="D114" s="50"/>
      <c r="E114" s="50"/>
      <c r="F114" s="46"/>
      <c r="G114" s="46"/>
      <c r="H114" s="46"/>
      <c r="I114" s="46"/>
    </row>
    <row r="115" spans="1:9" ht="26.25" thickBot="1" x14ac:dyDescent="0.3">
      <c r="A115" s="51" t="s">
        <v>3</v>
      </c>
      <c r="B115" s="33">
        <v>2016</v>
      </c>
      <c r="C115" s="33">
        <v>2017</v>
      </c>
      <c r="D115" s="33">
        <v>2018</v>
      </c>
      <c r="E115" s="51" t="s">
        <v>74</v>
      </c>
      <c r="F115" s="52"/>
      <c r="G115" s="53"/>
      <c r="H115" s="53"/>
      <c r="I115" s="53"/>
    </row>
    <row r="116" spans="1:9" ht="15.75" thickBot="1" x14ac:dyDescent="0.3">
      <c r="A116" s="54" t="s">
        <v>75</v>
      </c>
      <c r="B116" s="55"/>
      <c r="C116" s="56"/>
      <c r="D116" s="55"/>
      <c r="E116" s="57"/>
      <c r="F116" s="58"/>
      <c r="G116" s="58"/>
      <c r="H116" s="58"/>
      <c r="I116" s="58"/>
    </row>
    <row r="117" spans="1:9" ht="15.75" thickBot="1" x14ac:dyDescent="0.3">
      <c r="A117" s="59" t="s">
        <v>76</v>
      </c>
      <c r="B117" s="60"/>
      <c r="C117" s="61"/>
      <c r="D117" s="60"/>
      <c r="E117" s="62"/>
      <c r="F117" s="46"/>
      <c r="G117" s="46"/>
      <c r="H117" s="46"/>
      <c r="I117" s="46"/>
    </row>
    <row r="118" spans="1:9" ht="15.75" thickBot="1" x14ac:dyDescent="0.3">
      <c r="A118" s="63" t="s">
        <v>77</v>
      </c>
      <c r="B118" s="64"/>
      <c r="C118" s="65"/>
      <c r="D118" s="64"/>
      <c r="E118" s="66"/>
      <c r="F118" s="46"/>
      <c r="G118" s="46"/>
      <c r="H118" s="46"/>
      <c r="I118" s="46"/>
    </row>
    <row r="119" spans="1:9" ht="15.75" thickBot="1" x14ac:dyDescent="0.3">
      <c r="A119" s="63" t="s">
        <v>78</v>
      </c>
      <c r="B119" s="64"/>
      <c r="C119" s="65"/>
      <c r="D119" s="64"/>
      <c r="E119" s="66"/>
      <c r="F119" s="46"/>
      <c r="G119" s="46"/>
      <c r="H119" s="46"/>
      <c r="I119" s="46"/>
    </row>
    <row r="120" spans="1:9" ht="15.75" thickBot="1" x14ac:dyDescent="0.3">
      <c r="A120" s="63" t="s">
        <v>79</v>
      </c>
      <c r="B120" s="64"/>
      <c r="C120" s="65"/>
      <c r="D120" s="64"/>
      <c r="E120" s="66"/>
      <c r="F120" s="46"/>
      <c r="G120" s="46"/>
      <c r="H120" s="46"/>
      <c r="I120" s="46"/>
    </row>
    <row r="121" spans="1:9" ht="15.75" thickBot="1" x14ac:dyDescent="0.3">
      <c r="A121" s="63" t="s">
        <v>80</v>
      </c>
      <c r="B121" s="67"/>
      <c r="C121" s="68"/>
      <c r="D121" s="67"/>
      <c r="E121" s="69"/>
      <c r="F121" s="46"/>
      <c r="G121" s="46"/>
      <c r="H121" s="46"/>
      <c r="I121" s="46"/>
    </row>
    <row r="122" spans="1:9" ht="15.75" thickBot="1" x14ac:dyDescent="0.3">
      <c r="A122" s="63" t="s">
        <v>81</v>
      </c>
      <c r="B122" s="64"/>
      <c r="C122" s="65"/>
      <c r="D122" s="64"/>
      <c r="E122" s="66"/>
      <c r="F122" s="46"/>
      <c r="G122" s="46"/>
      <c r="H122" s="46"/>
      <c r="I122" s="46"/>
    </row>
    <row r="123" spans="1:9" ht="15.75" thickBot="1" x14ac:dyDescent="0.3">
      <c r="A123" s="70" t="s">
        <v>82</v>
      </c>
      <c r="B123" s="64"/>
      <c r="C123" s="65"/>
      <c r="D123" s="64"/>
      <c r="E123" s="66"/>
      <c r="F123" s="46"/>
      <c r="G123" s="46"/>
      <c r="H123" s="46"/>
      <c r="I123" s="46"/>
    </row>
    <row r="124" spans="1:9" ht="15" customHeight="1" thickBot="1" x14ac:dyDescent="0.3">
      <c r="A124" s="71" t="s">
        <v>83</v>
      </c>
      <c r="B124" s="64"/>
      <c r="C124" s="65"/>
      <c r="D124" s="64"/>
      <c r="E124" s="66"/>
      <c r="F124" s="46"/>
      <c r="G124" s="46"/>
      <c r="H124" s="46"/>
      <c r="I124" s="46"/>
    </row>
    <row r="125" spans="1:9" x14ac:dyDescent="0.25">
      <c r="A125" s="72" t="s">
        <v>7</v>
      </c>
      <c r="B125" s="72"/>
      <c r="C125" s="72"/>
      <c r="D125" s="72"/>
      <c r="E125" s="72"/>
      <c r="F125" s="46"/>
      <c r="G125" s="46"/>
      <c r="H125" s="46"/>
      <c r="I125" s="46"/>
    </row>
    <row r="126" spans="1:9" x14ac:dyDescent="0.25">
      <c r="A126" s="46"/>
      <c r="B126" s="46"/>
      <c r="C126" s="46"/>
      <c r="D126" s="46"/>
      <c r="E126" s="46"/>
      <c r="F126" s="46"/>
      <c r="G126" s="46"/>
      <c r="H126" s="46"/>
      <c r="I126" s="46"/>
    </row>
    <row r="127" spans="1:9" x14ac:dyDescent="0.25">
      <c r="A127" s="8" t="s">
        <v>84</v>
      </c>
      <c r="B127" s="8"/>
      <c r="C127" s="8"/>
      <c r="D127" s="8"/>
      <c r="E127" s="8"/>
      <c r="F127" s="73"/>
      <c r="G127" s="46"/>
      <c r="H127" s="46"/>
      <c r="I127" s="46"/>
    </row>
    <row r="128" spans="1:9" ht="15.75" thickBot="1" x14ac:dyDescent="0.3">
      <c r="B128" s="46"/>
      <c r="C128" s="46"/>
      <c r="D128" s="46"/>
      <c r="E128" s="46"/>
      <c r="F128" s="46"/>
      <c r="G128" s="46"/>
      <c r="H128" s="46"/>
      <c r="I128" s="46"/>
    </row>
    <row r="129" spans="1:5" ht="39" thickBot="1" x14ac:dyDescent="0.3">
      <c r="A129" s="10" t="s">
        <v>3</v>
      </c>
      <c r="B129" s="11">
        <v>2016</v>
      </c>
      <c r="C129" s="11">
        <v>2017</v>
      </c>
      <c r="D129" s="11">
        <v>2018</v>
      </c>
      <c r="E129" s="12" t="s">
        <v>4</v>
      </c>
    </row>
    <row r="130" spans="1:5" ht="15.75" thickBot="1" x14ac:dyDescent="0.3">
      <c r="A130" s="14" t="s">
        <v>85</v>
      </c>
      <c r="B130" s="1">
        <f>+('[1]ING  HAS.16'!M7+'[1]ING  HAS.16'!M11)/1000000</f>
        <v>62069.915853999999</v>
      </c>
      <c r="C130" s="1">
        <v>51378</v>
      </c>
      <c r="D130" s="1">
        <v>61216</v>
      </c>
      <c r="E130" s="1">
        <v>62057</v>
      </c>
    </row>
    <row r="131" spans="1:5" ht="15.75" thickBot="1" x14ac:dyDescent="0.3">
      <c r="A131" s="14" t="s">
        <v>86</v>
      </c>
      <c r="B131" s="1">
        <f>+('[1]ING  HAS.16'!M14+'[1]ING  HAS.16'!M18+'[1]ING  HAS.16'!M22+'[1]ING  HAS.16'!M26)/1000000</f>
        <v>37120.313422169995</v>
      </c>
      <c r="C131" s="1">
        <v>28436</v>
      </c>
      <c r="D131" s="1">
        <v>37799</v>
      </c>
      <c r="E131" s="1">
        <v>37174</v>
      </c>
    </row>
    <row r="132" spans="1:5" ht="15.75" thickBot="1" x14ac:dyDescent="0.3">
      <c r="A132" s="14" t="s">
        <v>87</v>
      </c>
      <c r="B132" s="1">
        <f>+('[1]ING  HAS.16'!M39+'[1]ING  HAS.16'!M41)/1000000</f>
        <v>10667.181693</v>
      </c>
      <c r="C132" s="1">
        <v>23091</v>
      </c>
      <c r="D132" s="1">
        <v>12983</v>
      </c>
      <c r="E132" s="1">
        <v>10667</v>
      </c>
    </row>
    <row r="133" spans="1:5" ht="15.75" thickBot="1" x14ac:dyDescent="0.3">
      <c r="A133" s="14" t="s">
        <v>88</v>
      </c>
      <c r="B133" s="1">
        <f>+'[1]ING  HAS.16'!M34/1000000</f>
        <v>9127.0830000000005</v>
      </c>
      <c r="C133" s="1">
        <v>11710</v>
      </c>
      <c r="D133" s="1">
        <v>11910</v>
      </c>
      <c r="E133" s="1">
        <v>9127</v>
      </c>
    </row>
    <row r="134" spans="1:5" ht="15.75" thickBot="1" x14ac:dyDescent="0.3">
      <c r="A134" s="14" t="s">
        <v>89</v>
      </c>
      <c r="B134" s="1">
        <v>42682</v>
      </c>
      <c r="C134" s="1">
        <v>45986</v>
      </c>
      <c r="D134" s="1">
        <v>48717</v>
      </c>
      <c r="E134" s="1">
        <v>38989</v>
      </c>
    </row>
    <row r="135" spans="1:5" ht="15.75" thickBot="1" x14ac:dyDescent="0.3">
      <c r="A135" s="14" t="s">
        <v>90</v>
      </c>
      <c r="B135" s="1">
        <f>+'[1]ING  HAS.16'!M496/1000000</f>
        <v>11960.681993</v>
      </c>
      <c r="C135" s="1">
        <v>75716</v>
      </c>
      <c r="D135" s="1">
        <v>70738</v>
      </c>
      <c r="E135" s="1">
        <v>89698</v>
      </c>
    </row>
    <row r="136" spans="1:5" ht="15.75" thickBot="1" x14ac:dyDescent="0.3">
      <c r="A136" s="14" t="s">
        <v>91</v>
      </c>
      <c r="B136" s="1">
        <f>+'[1]ING  HAS.16'!M467/1000000</f>
        <v>14261.380331</v>
      </c>
      <c r="C136" s="1">
        <v>21437</v>
      </c>
      <c r="D136" s="1">
        <v>19304</v>
      </c>
      <c r="E136" s="1">
        <v>14261</v>
      </c>
    </row>
    <row r="137" spans="1:5" x14ac:dyDescent="0.25">
      <c r="A137" s="74" t="s">
        <v>7</v>
      </c>
      <c r="B137" s="74"/>
      <c r="C137" s="74"/>
      <c r="D137" s="74"/>
      <c r="E137" s="74"/>
    </row>
    <row r="139" spans="1:5" x14ac:dyDescent="0.25">
      <c r="A139" s="8" t="s">
        <v>92</v>
      </c>
      <c r="B139" s="8"/>
      <c r="C139" s="8"/>
      <c r="D139" s="8"/>
      <c r="E139" s="8"/>
    </row>
    <row r="140" spans="1:5" ht="15.75" thickBot="1" x14ac:dyDescent="0.3"/>
    <row r="141" spans="1:5" ht="15.75" thickBot="1" x14ac:dyDescent="0.3">
      <c r="A141" s="10" t="s">
        <v>3</v>
      </c>
      <c r="B141" s="11">
        <v>2020</v>
      </c>
      <c r="C141" s="11">
        <v>2021</v>
      </c>
      <c r="D141" s="11">
        <v>2022</v>
      </c>
      <c r="E141" s="11">
        <v>2023</v>
      </c>
    </row>
    <row r="142" spans="1:5" ht="15.75" thickBot="1" x14ac:dyDescent="0.3">
      <c r="A142" s="14" t="s">
        <v>85</v>
      </c>
      <c r="B142" s="1">
        <f>+'[1]Proyec Ing 2017 a 2029'!K15/1000000</f>
        <v>68000</v>
      </c>
      <c r="C142" s="1">
        <f>+'[1]Proyec Ing 2017 a 2029'!L15/1000000</f>
        <v>68950</v>
      </c>
      <c r="D142" s="1">
        <f>+'[1]Proyec Ing 2017 a 2029'!M15/1000000</f>
        <v>71418.5</v>
      </c>
      <c r="E142" s="1">
        <f>+'[1]Proyec Ing 2017 a 2029'!N15/1000000</f>
        <v>77075.179999999993</v>
      </c>
    </row>
    <row r="143" spans="1:5" ht="15.75" thickBot="1" x14ac:dyDescent="0.3">
      <c r="A143" s="14" t="s">
        <v>86</v>
      </c>
      <c r="B143" s="1">
        <f>+'[1]Proyec Ing 2017 a 2029'!K19/1000000</f>
        <v>19562.238855599997</v>
      </c>
      <c r="C143" s="1">
        <f>+'[1]Proyec Ing 2017 a 2029'!L19/1000000</f>
        <v>20344.728409823998</v>
      </c>
      <c r="D143" s="1">
        <f>+'[1]Proyec Ing 2017 a 2029'!M19/1000000</f>
        <v>21361.964830315195</v>
      </c>
      <c r="E143" s="1">
        <f>+'[1]Proyec Ing 2017 a 2029'!N19/1000000</f>
        <v>22643.682720134111</v>
      </c>
    </row>
    <row r="144" spans="1:5" ht="15.75" thickBot="1" x14ac:dyDescent="0.3">
      <c r="A144" s="14" t="s">
        <v>93</v>
      </c>
      <c r="B144" s="1">
        <f>+'[1]Proyec Ing 2017 a 2029'!K66/1000000</f>
        <v>43998.141380277804</v>
      </c>
      <c r="C144" s="1">
        <f>+'[1]Proyec Ing 2017 a 2029'!L66/1000000</f>
        <v>45318.085621686136</v>
      </c>
      <c r="D144" s="1">
        <f>+'[1]Proyec Ing 2017 a 2029'!M66/1000000</f>
        <v>46677.62819033672</v>
      </c>
      <c r="E144" s="1">
        <f>+'[1]Proyec Ing 2017 a 2029'!N66/1000000</f>
        <v>48077.957036046813</v>
      </c>
    </row>
    <row r="145" spans="1:6" ht="15.75" thickBot="1" x14ac:dyDescent="0.3">
      <c r="A145" s="14" t="s">
        <v>94</v>
      </c>
      <c r="B145" s="1">
        <f>+'[1]Proyec Ing 2017 a 2029'!K102/1000000</f>
        <v>16055.23907763197</v>
      </c>
      <c r="C145" s="1">
        <f>+'[1]Proyec Ing 2017 a 2029'!L102/1000000</f>
        <v>6116.8962494404987</v>
      </c>
      <c r="D145" s="1">
        <f>+'[1]Proyec Ing 2017 a 2029'!M102/1000000</f>
        <v>2180.4031367892999</v>
      </c>
      <c r="E145" s="1">
        <f>+'[1]Proyec Ing 2017 a 2029'!N102/1000000</f>
        <v>2245.8152308929793</v>
      </c>
    </row>
    <row r="146" spans="1:6" ht="15.75" thickBot="1" x14ac:dyDescent="0.3">
      <c r="A146" s="14" t="s">
        <v>95</v>
      </c>
      <c r="B146" s="1">
        <f>+'[1]Proyec Ing 2017 a 2029'!K29/1000000</f>
        <v>18000</v>
      </c>
      <c r="C146" s="1">
        <f>+'[1]Proyec Ing 2017 a 2029'!L29/1000000</f>
        <v>21000</v>
      </c>
      <c r="D146" s="1">
        <f>+'[1]Proyec Ing 2017 a 2029'!M29/1000000</f>
        <v>23500</v>
      </c>
      <c r="E146" s="1">
        <f>+'[1]Proyec Ing 2017 a 2029'!N29/1000000</f>
        <v>25500</v>
      </c>
    </row>
    <row r="147" spans="1:6" x14ac:dyDescent="0.25">
      <c r="A147" s="74" t="s">
        <v>38</v>
      </c>
      <c r="B147" s="74"/>
      <c r="C147" s="74"/>
      <c r="D147" s="74"/>
      <c r="E147" s="74"/>
    </row>
    <row r="149" spans="1:6" x14ac:dyDescent="0.25">
      <c r="A149" s="8" t="s">
        <v>96</v>
      </c>
      <c r="B149" s="8"/>
      <c r="C149" s="8"/>
      <c r="D149" s="8"/>
      <c r="E149" s="8"/>
    </row>
    <row r="150" spans="1:6" ht="15.75" thickBot="1" x14ac:dyDescent="0.3">
      <c r="B150" s="75"/>
      <c r="C150" s="75"/>
    </row>
    <row r="151" spans="1:6" ht="39" thickBot="1" x14ac:dyDescent="0.3">
      <c r="A151" s="10" t="s">
        <v>3</v>
      </c>
      <c r="B151" s="11">
        <v>2016</v>
      </c>
      <c r="C151" s="11">
        <v>2017</v>
      </c>
      <c r="D151" s="11">
        <v>2018</v>
      </c>
      <c r="E151" s="12" t="s">
        <v>4</v>
      </c>
    </row>
    <row r="152" spans="1:6" ht="15.75" thickBot="1" x14ac:dyDescent="0.3">
      <c r="A152" s="14" t="s">
        <v>97</v>
      </c>
      <c r="B152" s="1">
        <f>+('[1]GTO HAS.16'!Q491+'[1]GTO HAS.16'!Q1295)/1000000</f>
        <v>40702.512119029998</v>
      </c>
      <c r="C152" s="1">
        <v>53031</v>
      </c>
      <c r="D152" s="1">
        <v>49934</v>
      </c>
      <c r="E152" s="1">
        <v>77012</v>
      </c>
    </row>
    <row r="153" spans="1:6" ht="15.75" thickBot="1" x14ac:dyDescent="0.3">
      <c r="A153" s="14" t="s">
        <v>98</v>
      </c>
      <c r="B153" s="1">
        <f>+('[1]GTO HAS.16'!Q946+'[1]GTO HAS.16'!Q1760)/1000000</f>
        <v>13988.685187930001</v>
      </c>
      <c r="C153" s="1">
        <v>13410</v>
      </c>
      <c r="D153" s="1">
        <v>40137</v>
      </c>
      <c r="E153" s="1">
        <v>53107</v>
      </c>
    </row>
    <row r="154" spans="1:6" ht="15.75" thickBot="1" x14ac:dyDescent="0.3">
      <c r="A154" s="14" t="s">
        <v>99</v>
      </c>
      <c r="B154" s="1">
        <f>+('[1]GTO HAS.16'!Q766+'[1]GTO HAS.16'!Q1231)/1000000</f>
        <v>10719.232501479999</v>
      </c>
      <c r="C154" s="1">
        <v>13507</v>
      </c>
      <c r="D154" s="1">
        <v>13908</v>
      </c>
      <c r="E154" s="1">
        <v>13801</v>
      </c>
    </row>
    <row r="155" spans="1:6" ht="15.75" thickBot="1" x14ac:dyDescent="0.3">
      <c r="A155" s="14" t="s">
        <v>100</v>
      </c>
      <c r="B155" s="1">
        <f>+'[1]GTO HAS.16'!Q833/1000000</f>
        <v>3204.1976770000001</v>
      </c>
      <c r="C155" s="1">
        <v>8778</v>
      </c>
      <c r="D155" s="1">
        <v>9807</v>
      </c>
      <c r="E155" s="1">
        <f>+'[1]GTO HAS.19'!Q914/1000000</f>
        <v>10458.000024000001</v>
      </c>
    </row>
    <row r="156" spans="1:6" ht="15.75" thickBot="1" x14ac:dyDescent="0.3">
      <c r="A156" s="14" t="s">
        <v>101</v>
      </c>
      <c r="B156" s="1">
        <f>+('[1]GTO HAS.16'!Q998+'[1]GTO HAS.16'!Q1919)/1000000</f>
        <v>4900.4583075</v>
      </c>
      <c r="C156" s="1">
        <v>12645</v>
      </c>
      <c r="D156" s="1">
        <v>6759</v>
      </c>
      <c r="E156" s="1">
        <v>7300</v>
      </c>
    </row>
    <row r="157" spans="1:6" x14ac:dyDescent="0.25">
      <c r="A157" s="74" t="s">
        <v>68</v>
      </c>
    </row>
    <row r="159" spans="1:6" x14ac:dyDescent="0.25">
      <c r="A159" s="8" t="s">
        <v>102</v>
      </c>
      <c r="B159" s="8"/>
      <c r="C159" s="8"/>
      <c r="D159" s="8"/>
      <c r="E159" s="8"/>
      <c r="F159" s="8"/>
    </row>
    <row r="160" spans="1:6" ht="15.75" thickBot="1" x14ac:dyDescent="0.3"/>
    <row r="161" spans="1:7" ht="51.75" thickBot="1" x14ac:dyDescent="0.3">
      <c r="A161" s="10" t="s">
        <v>3</v>
      </c>
      <c r="B161" s="11" t="s">
        <v>103</v>
      </c>
      <c r="C161" s="11" t="s">
        <v>104</v>
      </c>
      <c r="D161" s="11" t="s">
        <v>105</v>
      </c>
      <c r="E161" s="11" t="s">
        <v>106</v>
      </c>
      <c r="F161" s="11" t="s">
        <v>107</v>
      </c>
    </row>
    <row r="162" spans="1:7" ht="15.75" thickBot="1" x14ac:dyDescent="0.3">
      <c r="A162" s="13" t="s">
        <v>108</v>
      </c>
      <c r="B162" s="76"/>
      <c r="C162" s="76"/>
      <c r="D162" s="76"/>
      <c r="E162" s="76"/>
      <c r="F162" s="76"/>
    </row>
    <row r="163" spans="1:7" ht="15.75" thickBot="1" x14ac:dyDescent="0.3">
      <c r="A163" s="14" t="s">
        <v>31</v>
      </c>
      <c r="B163" s="77"/>
      <c r="C163" s="77"/>
      <c r="D163" s="77"/>
      <c r="E163" s="77"/>
      <c r="F163" s="77"/>
    </row>
    <row r="164" spans="1:7" ht="15.75" thickBot="1" x14ac:dyDescent="0.3">
      <c r="A164" s="14" t="s">
        <v>109</v>
      </c>
      <c r="B164" s="1">
        <f>+C164+D164</f>
        <v>38389</v>
      </c>
      <c r="C164" s="1">
        <v>26389</v>
      </c>
      <c r="D164" s="1">
        <f>+'[1]VIG F '!J12/1000000</f>
        <v>12000</v>
      </c>
      <c r="E164" s="1">
        <f>+'[1]VIG F '!K12/1000000</f>
        <v>0</v>
      </c>
      <c r="F164" s="1">
        <f>+'[1]VIG F '!L12/1000000</f>
        <v>0</v>
      </c>
    </row>
    <row r="165" spans="1:7" ht="15.75" thickBot="1" x14ac:dyDescent="0.3">
      <c r="A165" s="14" t="s">
        <v>110</v>
      </c>
      <c r="B165" s="77"/>
      <c r="C165" s="77"/>
      <c r="D165" s="77"/>
      <c r="E165" s="77"/>
      <c r="F165" s="77"/>
    </row>
    <row r="166" spans="1:7" ht="15.75" thickBot="1" x14ac:dyDescent="0.3">
      <c r="A166" s="14" t="s">
        <v>111</v>
      </c>
      <c r="B166" s="77"/>
      <c r="C166" s="77"/>
      <c r="D166" s="77"/>
      <c r="E166" s="77"/>
      <c r="F166" s="77"/>
    </row>
    <row r="167" spans="1:7" ht="15.75" thickBot="1" x14ac:dyDescent="0.3">
      <c r="A167" s="14"/>
      <c r="B167" s="77"/>
      <c r="C167" s="77"/>
      <c r="D167" s="77"/>
      <c r="E167" s="77"/>
      <c r="F167" s="77"/>
    </row>
    <row r="168" spans="1:7" x14ac:dyDescent="0.25">
      <c r="A168" s="24" t="s">
        <v>112</v>
      </c>
    </row>
    <row r="170" spans="1:7" x14ac:dyDescent="0.25">
      <c r="A170" s="29" t="s">
        <v>113</v>
      </c>
      <c r="B170" s="29"/>
      <c r="C170" s="29"/>
      <c r="D170" s="29"/>
      <c r="E170" s="29"/>
      <c r="F170" s="29"/>
      <c r="G170" s="29"/>
    </row>
    <row r="171" spans="1:7" ht="15.75" thickBot="1" x14ac:dyDescent="0.3"/>
    <row r="172" spans="1:7" ht="64.5" thickBot="1" x14ac:dyDescent="0.3">
      <c r="A172" s="10" t="s">
        <v>3</v>
      </c>
      <c r="B172" s="11" t="s">
        <v>114</v>
      </c>
      <c r="C172" s="12" t="s">
        <v>115</v>
      </c>
      <c r="D172" s="11" t="s">
        <v>116</v>
      </c>
      <c r="E172" s="12" t="s">
        <v>117</v>
      </c>
      <c r="F172" s="12" t="s">
        <v>118</v>
      </c>
      <c r="G172" s="12" t="s">
        <v>119</v>
      </c>
    </row>
    <row r="173" spans="1:7" ht="15.75" thickBot="1" x14ac:dyDescent="0.3">
      <c r="A173" s="13" t="s">
        <v>120</v>
      </c>
      <c r="B173" s="3">
        <f>SUM(B174:B175)</f>
        <v>32090</v>
      </c>
      <c r="C173" s="3">
        <f t="shared" ref="C173:G173" si="17">SUM(C174:C175)</f>
        <v>24566</v>
      </c>
      <c r="D173" s="3">
        <f t="shared" si="17"/>
        <v>2282.0068309999997</v>
      </c>
      <c r="E173" s="3">
        <f t="shared" si="17"/>
        <v>1832</v>
      </c>
      <c r="F173" s="3">
        <f t="shared" si="17"/>
        <v>2018</v>
      </c>
      <c r="G173" s="3">
        <f t="shared" si="17"/>
        <v>1306</v>
      </c>
    </row>
    <row r="174" spans="1:7" ht="15.75" thickBot="1" x14ac:dyDescent="0.3">
      <c r="A174" s="14" t="s">
        <v>31</v>
      </c>
      <c r="B174" s="1">
        <v>1132</v>
      </c>
      <c r="C174" s="1">
        <v>1080</v>
      </c>
      <c r="D174" s="1">
        <f>+'[1]CTA XP'!G12/1000000</f>
        <v>1790.0685229999999</v>
      </c>
      <c r="E174" s="1">
        <v>1599</v>
      </c>
      <c r="F174" s="1">
        <v>0</v>
      </c>
      <c r="G174" s="1">
        <v>0</v>
      </c>
    </row>
    <row r="175" spans="1:7" ht="15.75" thickBot="1" x14ac:dyDescent="0.3">
      <c r="A175" s="14" t="s">
        <v>109</v>
      </c>
      <c r="B175" s="1">
        <v>30958</v>
      </c>
      <c r="C175" s="1">
        <v>23486</v>
      </c>
      <c r="D175" s="1">
        <f>+'[1]CTA XP'!G17/1000000</f>
        <v>491.93830800000001</v>
      </c>
      <c r="E175" s="1">
        <v>233</v>
      </c>
      <c r="F175" s="1">
        <v>2018</v>
      </c>
      <c r="G175" s="1">
        <v>1306</v>
      </c>
    </row>
    <row r="176" spans="1:7" x14ac:dyDescent="0.25">
      <c r="A176" s="78" t="s">
        <v>121</v>
      </c>
      <c r="B176" s="74"/>
      <c r="C176" s="74"/>
      <c r="D176" s="74"/>
      <c r="E176" s="74"/>
      <c r="F176" s="74"/>
      <c r="G176" s="74"/>
    </row>
    <row r="178" spans="1:8" x14ac:dyDescent="0.25">
      <c r="A178" s="29" t="s">
        <v>122</v>
      </c>
      <c r="B178" s="29"/>
      <c r="C178" s="29"/>
      <c r="D178" s="29"/>
      <c r="E178" s="29"/>
      <c r="F178" s="29"/>
      <c r="G178" s="29"/>
      <c r="H178" s="29"/>
    </row>
    <row r="179" spans="1:8" ht="15.75" thickBot="1" x14ac:dyDescent="0.3"/>
    <row r="180" spans="1:8" ht="38.25" customHeight="1" x14ac:dyDescent="0.25">
      <c r="A180" s="79" t="s">
        <v>3</v>
      </c>
      <c r="B180" s="79" t="s">
        <v>123</v>
      </c>
      <c r="C180" s="79" t="s">
        <v>124</v>
      </c>
      <c r="D180" s="80" t="s">
        <v>125</v>
      </c>
      <c r="E180" s="79" t="s">
        <v>126</v>
      </c>
      <c r="F180" s="79" t="s">
        <v>127</v>
      </c>
      <c r="G180" s="79" t="s">
        <v>128</v>
      </c>
      <c r="H180" s="79" t="s">
        <v>129</v>
      </c>
    </row>
    <row r="181" spans="1:8" x14ac:dyDescent="0.25">
      <c r="A181" s="81"/>
      <c r="B181" s="81"/>
      <c r="C181" s="81"/>
      <c r="D181" s="82"/>
      <c r="E181" s="81"/>
      <c r="F181" s="81"/>
      <c r="G181" s="81"/>
      <c r="H181" s="81"/>
    </row>
    <row r="182" spans="1:8" ht="15.75" thickBot="1" x14ac:dyDescent="0.3">
      <c r="A182" s="83"/>
      <c r="B182" s="83"/>
      <c r="C182" s="83"/>
      <c r="D182" s="84"/>
      <c r="E182" s="83"/>
      <c r="F182" s="83"/>
      <c r="G182" s="83"/>
      <c r="H182" s="83"/>
    </row>
    <row r="183" spans="1:8" ht="15.75" thickBot="1" x14ac:dyDescent="0.3">
      <c r="A183" s="13" t="s">
        <v>130</v>
      </c>
      <c r="B183" s="3">
        <f>SUM(B184:B185)</f>
        <v>2491.7575980000001</v>
      </c>
      <c r="C183" s="3">
        <f t="shared" ref="C183:H183" si="18">SUM(C184:C185)</f>
        <v>2491.7575980000001</v>
      </c>
      <c r="D183" s="3">
        <f t="shared" si="18"/>
        <v>2391</v>
      </c>
      <c r="E183" s="3">
        <f t="shared" si="18"/>
        <v>2300</v>
      </c>
      <c r="F183" s="3">
        <f t="shared" si="18"/>
        <v>350</v>
      </c>
      <c r="G183" s="3">
        <f t="shared" si="18"/>
        <v>378</v>
      </c>
      <c r="H183" s="3">
        <f t="shared" si="18"/>
        <v>408.24</v>
      </c>
    </row>
    <row r="184" spans="1:8" ht="15.75" thickBot="1" x14ac:dyDescent="0.3">
      <c r="A184" s="14" t="s">
        <v>131</v>
      </c>
      <c r="B184" s="1">
        <v>2491.7575980000001</v>
      </c>
      <c r="C184" s="1">
        <f>+'[1]SENTENCIAS HAS.19'!J2/1000000</f>
        <v>2491.7575980000001</v>
      </c>
      <c r="D184" s="1">
        <v>2391</v>
      </c>
      <c r="E184" s="1">
        <f>+'[1] REAL PPTO PROYECTADO 2020'!E88/1000000</f>
        <v>2300</v>
      </c>
      <c r="F184" s="1">
        <f>+'[1] REAL PPTO PROYECTADO 2020'!F88/1000000</f>
        <v>350</v>
      </c>
      <c r="G184" s="1">
        <f>+'[1] REAL PPTO PROYECTADO 2020'!G88/1000000</f>
        <v>378</v>
      </c>
      <c r="H184" s="1">
        <f>+'[1] REAL PPTO PROYECTADO 2020'!H88/1000000</f>
        <v>408.24</v>
      </c>
    </row>
    <row r="185" spans="1:8" ht="15.75" thickBot="1" x14ac:dyDescent="0.3">
      <c r="A185" s="14" t="s">
        <v>132</v>
      </c>
      <c r="B185" s="1"/>
      <c r="C185" s="1"/>
      <c r="D185" s="1"/>
      <c r="E185" s="1"/>
      <c r="F185" s="1"/>
      <c r="G185" s="1"/>
      <c r="H185" s="1"/>
    </row>
    <row r="186" spans="1:8" x14ac:dyDescent="0.25">
      <c r="A186" s="78" t="s">
        <v>133</v>
      </c>
      <c r="B186" s="74"/>
      <c r="C186" s="74"/>
      <c r="D186" s="74"/>
      <c r="E186" s="74"/>
      <c r="F186" s="74"/>
      <c r="G186" s="74"/>
      <c r="H186" s="74"/>
    </row>
    <row r="188" spans="1:8" x14ac:dyDescent="0.25">
      <c r="A188" s="29" t="s">
        <v>134</v>
      </c>
      <c r="B188" s="29"/>
      <c r="C188" s="29"/>
      <c r="D188" s="29"/>
      <c r="E188" s="29"/>
      <c r="F188" s="29"/>
      <c r="G188" s="29"/>
      <c r="H188" s="29"/>
    </row>
    <row r="189" spans="1:8" ht="15.75" thickBot="1" x14ac:dyDescent="0.3"/>
    <row r="190" spans="1:8" ht="25.5" customHeight="1" x14ac:dyDescent="0.25">
      <c r="A190" s="79" t="s">
        <v>3</v>
      </c>
      <c r="B190" s="80" t="s">
        <v>135</v>
      </c>
      <c r="C190" s="80" t="s">
        <v>124</v>
      </c>
      <c r="D190" s="80" t="s">
        <v>136</v>
      </c>
      <c r="E190" s="79" t="s">
        <v>137</v>
      </c>
      <c r="F190" s="79" t="s">
        <v>138</v>
      </c>
      <c r="G190" s="79" t="s">
        <v>139</v>
      </c>
      <c r="H190" s="79" t="s">
        <v>140</v>
      </c>
    </row>
    <row r="191" spans="1:8" ht="45" customHeight="1" thickBot="1" x14ac:dyDescent="0.3">
      <c r="A191" s="83"/>
      <c r="B191" s="84"/>
      <c r="C191" s="84"/>
      <c r="D191" s="84"/>
      <c r="E191" s="83"/>
      <c r="F191" s="83"/>
      <c r="G191" s="83"/>
      <c r="H191" s="83"/>
    </row>
    <row r="192" spans="1:8" ht="15.75" thickBot="1" x14ac:dyDescent="0.3">
      <c r="A192" s="14" t="s">
        <v>141</v>
      </c>
      <c r="B192" s="3">
        <v>60626</v>
      </c>
      <c r="C192" s="3">
        <v>12</v>
      </c>
      <c r="D192" s="3">
        <v>0</v>
      </c>
      <c r="E192" s="1">
        <f>+'[1] REAL PPTO PROYECTADO 2020'!E147/1000000</f>
        <v>4886.7368639166662</v>
      </c>
      <c r="F192" s="1">
        <f>+'[1] REAL PPTO PROYECTADO 2020'!F147/1000000</f>
        <v>11100.806134209572</v>
      </c>
      <c r="G192" s="1">
        <f>+'[1] REAL PPTO PROYECTADO 2020'!G147/1000000</f>
        <v>14698.065026294968</v>
      </c>
      <c r="H192" s="1">
        <f>+'[1] REAL PPTO PROYECTADO 2020'!H147/1000000</f>
        <v>15852.803600250714</v>
      </c>
    </row>
    <row r="193" spans="1:8" ht="15.75" thickBot="1" x14ac:dyDescent="0.3">
      <c r="A193" s="14" t="s">
        <v>142</v>
      </c>
      <c r="B193" s="3">
        <v>0</v>
      </c>
      <c r="C193" s="3">
        <v>2075</v>
      </c>
      <c r="D193" s="3">
        <v>1050</v>
      </c>
      <c r="E193" s="1">
        <f>+'[1] REAL PPTO PROYECTADO 2020'!E146/1000000</f>
        <v>6789.9429716675895</v>
      </c>
      <c r="F193" s="1">
        <f>+'[1] REAL PPTO PROYECTADO 2020'!F146/1000000</f>
        <v>7062.3896835907135</v>
      </c>
      <c r="G193" s="1">
        <f>+'[1] REAL PPTO PROYECTADO 2020'!G146/1000000</f>
        <v>6404.0473245504782</v>
      </c>
      <c r="H193" s="1">
        <f>+'[1] REAL PPTO PROYECTADO 2020'!H146/1000000</f>
        <v>5299.4277680505238</v>
      </c>
    </row>
    <row r="194" spans="1:8" x14ac:dyDescent="0.25">
      <c r="A194" s="78" t="s">
        <v>143</v>
      </c>
      <c r="B194" s="74"/>
      <c r="C194" s="74"/>
      <c r="D194" s="74"/>
      <c r="E194" s="74"/>
      <c r="F194" s="74"/>
      <c r="G194" s="74"/>
      <c r="H194" s="74"/>
    </row>
    <row r="196" spans="1:8" x14ac:dyDescent="0.25">
      <c r="A196" s="8" t="s">
        <v>144</v>
      </c>
      <c r="B196" s="8"/>
      <c r="C196" s="8"/>
      <c r="D196" s="8"/>
      <c r="E196" s="8"/>
      <c r="F196" s="8"/>
    </row>
    <row r="197" spans="1:8" ht="15.75" thickBot="1" x14ac:dyDescent="0.3"/>
    <row r="198" spans="1:8" ht="15.75" thickBot="1" x14ac:dyDescent="0.3">
      <c r="A198" s="10" t="s">
        <v>3</v>
      </c>
      <c r="B198" s="11">
        <v>2019</v>
      </c>
      <c r="C198" s="11">
        <v>2020</v>
      </c>
      <c r="D198" s="11">
        <v>2021</v>
      </c>
      <c r="E198" s="11">
        <v>2021</v>
      </c>
      <c r="F198" s="11">
        <v>2022</v>
      </c>
    </row>
    <row r="199" spans="1:8" ht="15.75" thickBot="1" x14ac:dyDescent="0.3">
      <c r="A199" s="39" t="s">
        <v>145</v>
      </c>
      <c r="B199" s="1">
        <v>-3117.1</v>
      </c>
      <c r="C199" s="1">
        <v>-34.200000000000003</v>
      </c>
      <c r="D199" s="1">
        <v>200.5</v>
      </c>
      <c r="E199" s="1">
        <v>329.5</v>
      </c>
      <c r="F199" s="1">
        <v>399.1</v>
      </c>
    </row>
    <row r="200" spans="1:8" x14ac:dyDescent="0.25">
      <c r="A200" s="24" t="s">
        <v>38</v>
      </c>
    </row>
    <row r="202" spans="1:8" x14ac:dyDescent="0.25">
      <c r="A202" s="8" t="s">
        <v>146</v>
      </c>
      <c r="B202" s="8"/>
      <c r="C202" s="8"/>
      <c r="D202" s="8"/>
      <c r="E202" s="8"/>
    </row>
    <row r="203" spans="1:8" ht="15.75" thickBot="1" x14ac:dyDescent="0.3"/>
    <row r="204" spans="1:8" ht="61.5" customHeight="1" thickBot="1" x14ac:dyDescent="0.3">
      <c r="A204" s="10" t="s">
        <v>21</v>
      </c>
      <c r="B204" s="85" t="s">
        <v>147</v>
      </c>
      <c r="C204" s="86"/>
      <c r="D204" s="87" t="s">
        <v>148</v>
      </c>
      <c r="E204" s="88"/>
    </row>
    <row r="205" spans="1:8" ht="15.75" thickBot="1" x14ac:dyDescent="0.3">
      <c r="A205" s="13" t="s">
        <v>149</v>
      </c>
      <c r="B205" s="89">
        <f>SUM(B206:C207)</f>
        <v>19935.167248000002</v>
      </c>
      <c r="C205" s="90"/>
      <c r="D205" s="89">
        <f>SUM(D206:E207)</f>
        <v>0</v>
      </c>
      <c r="E205" s="90"/>
    </row>
    <row r="206" spans="1:8" ht="15.75" thickBot="1" x14ac:dyDescent="0.3">
      <c r="A206" s="14" t="s">
        <v>150</v>
      </c>
      <c r="B206" s="89">
        <f>+'[1]Empalme Fin.19'!B191:C191/1000000</f>
        <v>19935.167248000002</v>
      </c>
      <c r="C206" s="90"/>
      <c r="D206" s="89">
        <f>+'[1]Empalme Fin.19'!D191:E191/1000000</f>
        <v>0</v>
      </c>
      <c r="E206" s="90"/>
    </row>
    <row r="207" spans="1:8" ht="15.75" thickBot="1" x14ac:dyDescent="0.3">
      <c r="A207" s="14" t="s">
        <v>151</v>
      </c>
      <c r="B207" s="89">
        <f>+'[1]Empalme Fin.19'!B192:C192/1000000</f>
        <v>0</v>
      </c>
      <c r="C207" s="90"/>
      <c r="D207" s="89">
        <f>+'[1]Empalme Fin.19'!D192:E192/1000000</f>
        <v>0</v>
      </c>
      <c r="E207" s="90"/>
    </row>
    <row r="208" spans="1:8" x14ac:dyDescent="0.25">
      <c r="A208" s="15" t="s">
        <v>152</v>
      </c>
      <c r="B208" s="15"/>
      <c r="C208" s="15"/>
      <c r="D208" s="15"/>
      <c r="E208" s="15"/>
    </row>
    <row r="210" spans="1:8" x14ac:dyDescent="0.25">
      <c r="A210" s="8" t="s">
        <v>153</v>
      </c>
      <c r="B210" s="8"/>
      <c r="C210" s="8"/>
      <c r="D210" s="8"/>
      <c r="E210" s="8"/>
    </row>
    <row r="211" spans="1:8" ht="15.75" thickBot="1" x14ac:dyDescent="0.3"/>
    <row r="212" spans="1:8" ht="26.25" customHeight="1" thickBot="1" x14ac:dyDescent="0.3">
      <c r="A212" s="10" t="s">
        <v>21</v>
      </c>
      <c r="B212" s="85" t="s">
        <v>154</v>
      </c>
      <c r="C212" s="86"/>
      <c r="D212" s="85" t="s">
        <v>155</v>
      </c>
      <c r="E212" s="86"/>
    </row>
    <row r="213" spans="1:8" ht="15.75" thickBot="1" x14ac:dyDescent="0.3">
      <c r="A213" s="13" t="s">
        <v>156</v>
      </c>
      <c r="B213" s="89">
        <f>+'[1]Empalme Fin.19'!B198:C198/1000000</f>
        <v>19455.654098999999</v>
      </c>
      <c r="C213" s="90"/>
      <c r="D213" s="89">
        <f>+'[1]Empalme Fin.19'!D198:E198/1000000</f>
        <v>25756.387771650003</v>
      </c>
      <c r="E213" s="90"/>
    </row>
    <row r="214" spans="1:8" x14ac:dyDescent="0.25">
      <c r="A214" s="15" t="s">
        <v>152</v>
      </c>
      <c r="B214" s="15"/>
      <c r="C214" s="15"/>
      <c r="D214" s="15"/>
      <c r="E214" s="15"/>
    </row>
    <row r="216" spans="1:8" x14ac:dyDescent="0.25">
      <c r="A216" s="8" t="s">
        <v>157</v>
      </c>
      <c r="B216" s="8"/>
      <c r="C216" s="8"/>
      <c r="D216" s="8"/>
      <c r="E216" s="8"/>
    </row>
    <row r="217" spans="1:8" ht="15.75" thickBot="1" x14ac:dyDescent="0.3"/>
    <row r="218" spans="1:8" ht="39" customHeight="1" thickBot="1" x14ac:dyDescent="0.3">
      <c r="A218" s="79" t="s">
        <v>21</v>
      </c>
      <c r="B218" s="87" t="s">
        <v>158</v>
      </c>
      <c r="C218" s="88"/>
      <c r="D218" s="91" t="s">
        <v>159</v>
      </c>
      <c r="E218" s="92"/>
      <c r="F218" s="79" t="s">
        <v>160</v>
      </c>
      <c r="G218" s="85" t="s">
        <v>161</v>
      </c>
      <c r="H218" s="86"/>
    </row>
    <row r="219" spans="1:8" ht="27" customHeight="1" thickBot="1" x14ac:dyDescent="0.3">
      <c r="A219" s="83"/>
      <c r="B219" s="93"/>
      <c r="C219" s="94"/>
      <c r="D219" s="95"/>
      <c r="E219" s="96"/>
      <c r="F219" s="83"/>
      <c r="G219" s="97" t="s">
        <v>162</v>
      </c>
      <c r="H219" s="97" t="s">
        <v>163</v>
      </c>
    </row>
    <row r="220" spans="1:8" ht="15.75" thickBot="1" x14ac:dyDescent="0.3">
      <c r="A220" s="98" t="s">
        <v>164</v>
      </c>
      <c r="B220" s="89">
        <f>+'[1]Empalme Fin.19'!B205:C205/1000000</f>
        <v>0</v>
      </c>
      <c r="C220" s="90"/>
      <c r="D220" s="99">
        <f>-'[1]Empalme Fin.19'!D205:E205/1000000</f>
        <v>0</v>
      </c>
      <c r="E220" s="100"/>
      <c r="F220" s="76"/>
      <c r="G220" s="101"/>
      <c r="H220" s="101"/>
    </row>
    <row r="221" spans="1:8" ht="27" customHeight="1" thickBot="1" x14ac:dyDescent="0.3">
      <c r="A221" s="98" t="s">
        <v>165</v>
      </c>
      <c r="B221" s="89">
        <f>+'[1]Empalme Fin.19'!B206:C206/1000000</f>
        <v>0</v>
      </c>
      <c r="C221" s="90"/>
      <c r="D221" s="99">
        <f>-'[1]Empalme Fin.19'!D206:E206/1000000</f>
        <v>0</v>
      </c>
      <c r="E221" s="100"/>
      <c r="F221" s="76"/>
      <c r="G221" s="101"/>
      <c r="H221" s="101"/>
    </row>
    <row r="222" spans="1:8" x14ac:dyDescent="0.25">
      <c r="A222" s="74" t="s">
        <v>166</v>
      </c>
      <c r="B222" s="74"/>
      <c r="C222" s="74"/>
      <c r="D222" s="74"/>
      <c r="E222" s="74"/>
      <c r="F222" s="74"/>
      <c r="G222" s="74"/>
      <c r="H222" s="74"/>
    </row>
    <row r="224" spans="1:8" x14ac:dyDescent="0.25">
      <c r="A224" s="102" t="s">
        <v>167</v>
      </c>
      <c r="B224" s="102"/>
      <c r="C224" s="102"/>
      <c r="D224" s="102"/>
      <c r="E224" s="102"/>
      <c r="F224" s="102"/>
      <c r="G224" s="102"/>
    </row>
    <row r="225" spans="1:8" ht="15.75" thickBot="1" x14ac:dyDescent="0.3">
      <c r="E225" s="103"/>
      <c r="F225" s="103"/>
      <c r="G225" s="103"/>
    </row>
    <row r="226" spans="1:8" ht="15.75" thickBot="1" x14ac:dyDescent="0.3">
      <c r="A226" s="104" t="s">
        <v>21</v>
      </c>
      <c r="B226" s="105" t="s">
        <v>168</v>
      </c>
      <c r="C226" s="106"/>
      <c r="D226" s="105" t="s">
        <v>169</v>
      </c>
      <c r="E226" s="106"/>
      <c r="F226" s="105" t="s">
        <v>170</v>
      </c>
      <c r="G226" s="106"/>
    </row>
    <row r="227" spans="1:8" ht="15.75" thickBot="1" x14ac:dyDescent="0.3">
      <c r="A227" s="107" t="s">
        <v>171</v>
      </c>
      <c r="B227" s="108">
        <v>2016</v>
      </c>
      <c r="C227" s="101">
        <v>2018</v>
      </c>
      <c r="D227" s="108">
        <v>2016</v>
      </c>
      <c r="E227" s="101">
        <v>2018</v>
      </c>
      <c r="F227" s="108">
        <v>2016</v>
      </c>
      <c r="G227" s="101">
        <v>2018</v>
      </c>
    </row>
    <row r="228" spans="1:8" ht="15.75" thickBot="1" x14ac:dyDescent="0.3">
      <c r="A228" s="109" t="s">
        <v>172</v>
      </c>
      <c r="B228" s="110">
        <f>+'[1]Empalme Fin.19'!B213/1000000</f>
        <v>541369.37699999998</v>
      </c>
      <c r="C228" s="110">
        <f>+'[1]Empalme Fin.19'!C213/1000000</f>
        <v>537374.39182999998</v>
      </c>
      <c r="D228" s="110">
        <f>+'[1]Empalme Fin.19'!D213/1000000</f>
        <v>101211.63099999999</v>
      </c>
      <c r="E228" s="110">
        <f>+'[1]Empalme Fin.19'!E213/1000000</f>
        <v>103677.742906</v>
      </c>
      <c r="F228" s="110">
        <f>+'[1]Empalme Fin.19'!F213/1000000</f>
        <v>440157.70600000001</v>
      </c>
      <c r="G228" s="111">
        <f>+'[1]Empalme Fin.19'!G213/1000000</f>
        <v>433696.64892399998</v>
      </c>
    </row>
    <row r="229" spans="1:8" x14ac:dyDescent="0.25">
      <c r="A229" s="112" t="s">
        <v>173</v>
      </c>
      <c r="B229" s="113"/>
      <c r="C229" s="113"/>
    </row>
    <row r="230" spans="1:8" x14ac:dyDescent="0.25">
      <c r="A230" s="112"/>
      <c r="B230" s="113"/>
      <c r="C230" s="113"/>
    </row>
    <row r="231" spans="1:8" x14ac:dyDescent="0.25">
      <c r="A231" s="102" t="s">
        <v>174</v>
      </c>
      <c r="B231" s="102"/>
      <c r="C231" s="102"/>
      <c r="D231" s="102"/>
      <c r="E231" s="102"/>
      <c r="F231" s="102"/>
      <c r="G231" s="102"/>
    </row>
    <row r="232" spans="1:8" ht="15.75" thickBot="1" x14ac:dyDescent="0.3">
      <c r="E232" s="103"/>
      <c r="F232" s="103"/>
      <c r="G232" s="103"/>
    </row>
    <row r="233" spans="1:8" ht="15.75" thickBot="1" x14ac:dyDescent="0.3">
      <c r="A233" s="104" t="s">
        <v>21</v>
      </c>
      <c r="B233" s="105" t="s">
        <v>168</v>
      </c>
      <c r="C233" s="106"/>
      <c r="D233" s="105" t="s">
        <v>169</v>
      </c>
      <c r="E233" s="106"/>
      <c r="F233" s="105" t="s">
        <v>170</v>
      </c>
      <c r="G233" s="106"/>
    </row>
    <row r="234" spans="1:8" ht="15.75" thickBot="1" x14ac:dyDescent="0.3">
      <c r="A234" s="109" t="s">
        <v>172</v>
      </c>
      <c r="B234" s="114">
        <f>+'[1]Empalme Fin.19'!B219:C219/1000000</f>
        <v>0</v>
      </c>
      <c r="C234" s="115"/>
      <c r="D234" s="114">
        <f>+'[1]Empalme Fin.19'!D219:E219/1000000</f>
        <v>0</v>
      </c>
      <c r="E234" s="115"/>
      <c r="F234" s="114">
        <f>+'[1]Empalme Fin.19'!F219:G219/1000000</f>
        <v>0</v>
      </c>
      <c r="G234" s="115"/>
    </row>
    <row r="235" spans="1:8" x14ac:dyDescent="0.25">
      <c r="A235" s="112" t="s">
        <v>173</v>
      </c>
      <c r="B235" s="113"/>
      <c r="C235" s="113"/>
    </row>
    <row r="236" spans="1:8" x14ac:dyDescent="0.25">
      <c r="A236" s="112"/>
      <c r="B236" s="113"/>
      <c r="C236" s="113"/>
    </row>
    <row r="237" spans="1:8" x14ac:dyDescent="0.25">
      <c r="A237" s="116" t="s">
        <v>175</v>
      </c>
      <c r="B237" s="116"/>
      <c r="C237" s="116"/>
      <c r="D237" s="116"/>
      <c r="E237" s="116"/>
      <c r="F237" s="116"/>
      <c r="G237" s="116"/>
      <c r="H237" s="34"/>
    </row>
    <row r="238" spans="1:8" ht="15.75" thickBot="1" x14ac:dyDescent="0.3">
      <c r="A238" s="112"/>
      <c r="B238" s="113"/>
      <c r="C238" s="113"/>
    </row>
    <row r="239" spans="1:8" ht="15.75" thickBot="1" x14ac:dyDescent="0.3">
      <c r="A239" s="104" t="s">
        <v>21</v>
      </c>
      <c r="B239" s="105" t="s">
        <v>176</v>
      </c>
      <c r="C239" s="106"/>
      <c r="D239" s="105" t="s">
        <v>177</v>
      </c>
      <c r="E239" s="106"/>
      <c r="F239" s="105" t="s">
        <v>178</v>
      </c>
      <c r="G239" s="106"/>
    </row>
    <row r="240" spans="1:8" ht="15.75" thickBot="1" x14ac:dyDescent="0.3">
      <c r="A240" s="107" t="s">
        <v>171</v>
      </c>
      <c r="B240" s="108">
        <v>2016</v>
      </c>
      <c r="C240" s="101">
        <v>2018</v>
      </c>
      <c r="D240" s="108">
        <v>2016</v>
      </c>
      <c r="E240" s="101">
        <v>2018</v>
      </c>
      <c r="F240" s="108">
        <v>2016</v>
      </c>
      <c r="G240" s="101">
        <v>2018</v>
      </c>
    </row>
    <row r="241" spans="1:7" ht="15.75" thickBot="1" x14ac:dyDescent="0.3">
      <c r="A241" s="109" t="s">
        <v>172</v>
      </c>
      <c r="B241" s="110">
        <f>+'[1]Empalme Fin.19'!B226/1000000</f>
        <v>185094.783</v>
      </c>
      <c r="C241" s="110">
        <f>+'[1]Empalme Fin.19'!C226/1000000</f>
        <v>265593.20538599999</v>
      </c>
      <c r="D241" s="110">
        <f>+'[1]Empalme Fin.19'!D226/1000000</f>
        <v>131182.07699999999</v>
      </c>
      <c r="E241" s="110">
        <f>+'[1]Empalme Fin.19'!E226/1000000</f>
        <v>265930.77645499998</v>
      </c>
      <c r="F241" s="110">
        <f>+'[1]Empalme Fin.19'!F226/1000000</f>
        <v>53912.705999999998</v>
      </c>
      <c r="G241" s="111">
        <f>+'[1]Empalme Fin.19'!G226/1000000</f>
        <v>-337.57106900000002</v>
      </c>
    </row>
    <row r="242" spans="1:7" x14ac:dyDescent="0.25">
      <c r="A242" s="112" t="s">
        <v>173</v>
      </c>
      <c r="B242" s="113"/>
      <c r="C242" s="113"/>
    </row>
    <row r="243" spans="1:7" x14ac:dyDescent="0.25">
      <c r="A243" s="112"/>
      <c r="B243" s="113"/>
      <c r="C243" s="113"/>
    </row>
    <row r="244" spans="1:7" x14ac:dyDescent="0.25">
      <c r="A244" s="102" t="s">
        <v>179</v>
      </c>
      <c r="B244" s="102"/>
      <c r="C244" s="102"/>
      <c r="D244" s="102"/>
      <c r="E244" s="102"/>
      <c r="F244" s="102"/>
      <c r="G244" s="102"/>
    </row>
    <row r="245" spans="1:7" ht="15.75" thickBot="1" x14ac:dyDescent="0.3">
      <c r="A245" s="112"/>
      <c r="B245" s="113"/>
      <c r="C245" s="113"/>
    </row>
    <row r="246" spans="1:7" ht="15.75" thickBot="1" x14ac:dyDescent="0.3">
      <c r="A246" s="104" t="s">
        <v>21</v>
      </c>
      <c r="B246" s="105" t="s">
        <v>176</v>
      </c>
      <c r="C246" s="106"/>
      <c r="D246" s="105" t="s">
        <v>177</v>
      </c>
      <c r="E246" s="106"/>
      <c r="F246" s="105" t="s">
        <v>178</v>
      </c>
      <c r="G246" s="106"/>
    </row>
    <row r="247" spans="1:7" ht="15.75" thickBot="1" x14ac:dyDescent="0.3">
      <c r="A247" s="109" t="s">
        <v>172</v>
      </c>
      <c r="B247" s="114">
        <f>+'[1]Empalme Fin.19'!B232:C232/1000000</f>
        <v>0</v>
      </c>
      <c r="C247" s="115"/>
      <c r="D247" s="114">
        <f>+'[1]Empalme Fin.19'!D232:E232/1000000</f>
        <v>0</v>
      </c>
      <c r="E247" s="115"/>
      <c r="F247" s="114">
        <f>+'[1]Empalme Fin.19'!F232:G232/1000000</f>
        <v>0</v>
      </c>
      <c r="G247" s="115"/>
    </row>
    <row r="248" spans="1:7" x14ac:dyDescent="0.25">
      <c r="A248" s="112" t="s">
        <v>173</v>
      </c>
      <c r="B248" s="113"/>
      <c r="C248" s="113"/>
    </row>
    <row r="249" spans="1:7" x14ac:dyDescent="0.25">
      <c r="A249" s="112"/>
      <c r="B249" s="113"/>
      <c r="C249" s="113"/>
    </row>
    <row r="250" spans="1:7" x14ac:dyDescent="0.25">
      <c r="A250" s="117" t="s">
        <v>180</v>
      </c>
      <c r="B250" s="113"/>
      <c r="C250" s="113"/>
    </row>
    <row r="251" spans="1:7" ht="15.75" thickBot="1" x14ac:dyDescent="0.3">
      <c r="A251" s="112"/>
      <c r="B251" s="113"/>
      <c r="C251" s="113"/>
    </row>
    <row r="252" spans="1:7" ht="15.75" thickBot="1" x14ac:dyDescent="0.3">
      <c r="A252" s="104" t="s">
        <v>21</v>
      </c>
      <c r="B252" s="105" t="s">
        <v>172</v>
      </c>
      <c r="C252" s="106"/>
    </row>
    <row r="253" spans="1:7" ht="15.75" thickBot="1" x14ac:dyDescent="0.3">
      <c r="A253" s="109" t="s">
        <v>181</v>
      </c>
      <c r="B253" s="114">
        <f>+'[1]Empalme Fin.19'!B238:C238/1000000</f>
        <v>433696.64892399998</v>
      </c>
      <c r="C253" s="115"/>
    </row>
    <row r="254" spans="1:7" ht="15.75" thickBot="1" x14ac:dyDescent="0.3">
      <c r="A254" s="109" t="s">
        <v>182</v>
      </c>
      <c r="B254" s="114">
        <f>+'[1]Empalme Fin.19'!B239:C239/1000000</f>
        <v>0</v>
      </c>
      <c r="C254" s="115"/>
    </row>
    <row r="255" spans="1:7" ht="15.75" thickBot="1" x14ac:dyDescent="0.3">
      <c r="A255" s="109" t="s">
        <v>183</v>
      </c>
      <c r="B255" s="114">
        <f>+'[1]Empalme Fin.19'!B240:C240/1000000</f>
        <v>0</v>
      </c>
      <c r="C255" s="115"/>
    </row>
    <row r="256" spans="1:7" ht="15.75" thickBot="1" x14ac:dyDescent="0.3">
      <c r="A256" s="109"/>
      <c r="B256" s="114">
        <f>+'[1]Empalme Fin.19'!B241:C241/1000000</f>
        <v>0</v>
      </c>
      <c r="C256" s="115"/>
    </row>
    <row r="257" spans="1:3" ht="15.75" thickBot="1" x14ac:dyDescent="0.3">
      <c r="A257" s="109" t="s">
        <v>184</v>
      </c>
      <c r="B257" s="114">
        <f>+'[1]Empalme Fin.19'!B242:C242/1000000</f>
        <v>0</v>
      </c>
      <c r="C257" s="115"/>
    </row>
    <row r="258" spans="1:3" ht="15.75" thickBot="1" x14ac:dyDescent="0.3">
      <c r="A258" s="109" t="s">
        <v>185</v>
      </c>
      <c r="B258" s="114">
        <f>+'[1]Empalme Fin.19'!B243:C243/1000000</f>
        <v>0</v>
      </c>
      <c r="C258" s="115"/>
    </row>
    <row r="259" spans="1:3" ht="15.75" thickBot="1" x14ac:dyDescent="0.3">
      <c r="A259" s="109" t="s">
        <v>186</v>
      </c>
      <c r="B259" s="114">
        <f>+'[1]Empalme Fin.19'!B244:C244/1000000</f>
        <v>0</v>
      </c>
      <c r="C259" s="115"/>
    </row>
    <row r="260" spans="1:3" ht="15.75" thickBot="1" x14ac:dyDescent="0.3">
      <c r="A260" s="109" t="s">
        <v>187</v>
      </c>
      <c r="B260" s="114">
        <f>+'[1]Empalme Fin.19'!B245:C245/1000000</f>
        <v>0</v>
      </c>
      <c r="C260" s="115"/>
    </row>
    <row r="261" spans="1:3" x14ac:dyDescent="0.25">
      <c r="A261" s="112" t="s">
        <v>173</v>
      </c>
      <c r="B261" s="118"/>
      <c r="C261" s="118"/>
    </row>
    <row r="262" spans="1:3" x14ac:dyDescent="0.25">
      <c r="A262" s="113"/>
      <c r="B262" s="118"/>
      <c r="C262" s="118"/>
    </row>
    <row r="263" spans="1:3" x14ac:dyDescent="0.25">
      <c r="A263" s="117"/>
    </row>
  </sheetData>
  <mergeCells count="101">
    <mergeCell ref="L86:M86"/>
    <mergeCell ref="B255:C255"/>
    <mergeCell ref="B256:C256"/>
    <mergeCell ref="B257:C257"/>
    <mergeCell ref="B258:C258"/>
    <mergeCell ref="B259:C259"/>
    <mergeCell ref="B260:C260"/>
    <mergeCell ref="B247:C247"/>
    <mergeCell ref="D247:E247"/>
    <mergeCell ref="F247:G247"/>
    <mergeCell ref="B252:C252"/>
    <mergeCell ref="B253:C253"/>
    <mergeCell ref="B254:C254"/>
    <mergeCell ref="A237:G237"/>
    <mergeCell ref="B239:C239"/>
    <mergeCell ref="D239:E239"/>
    <mergeCell ref="F239:G239"/>
    <mergeCell ref="A244:G244"/>
    <mergeCell ref="B246:C246"/>
    <mergeCell ref="D246:E246"/>
    <mergeCell ref="F246:G246"/>
    <mergeCell ref="A231:G231"/>
    <mergeCell ref="B233:C233"/>
    <mergeCell ref="D233:E233"/>
    <mergeCell ref="F233:G233"/>
    <mergeCell ref="B234:C234"/>
    <mergeCell ref="D234:E234"/>
    <mergeCell ref="F234:G234"/>
    <mergeCell ref="B221:C221"/>
    <mergeCell ref="D221:E221"/>
    <mergeCell ref="A224:G224"/>
    <mergeCell ref="B226:C226"/>
    <mergeCell ref="D226:E226"/>
    <mergeCell ref="F226:G226"/>
    <mergeCell ref="A218:A219"/>
    <mergeCell ref="B218:C219"/>
    <mergeCell ref="D218:E219"/>
    <mergeCell ref="F218:F219"/>
    <mergeCell ref="G218:H218"/>
    <mergeCell ref="B220:C220"/>
    <mergeCell ref="D220:E220"/>
    <mergeCell ref="B212:C212"/>
    <mergeCell ref="D212:E212"/>
    <mergeCell ref="B213:C213"/>
    <mergeCell ref="D213:E213"/>
    <mergeCell ref="A214:E214"/>
    <mergeCell ref="A216:E216"/>
    <mergeCell ref="B206:C206"/>
    <mergeCell ref="D206:E206"/>
    <mergeCell ref="B207:C207"/>
    <mergeCell ref="D207:E207"/>
    <mergeCell ref="A208:E208"/>
    <mergeCell ref="A210:E210"/>
    <mergeCell ref="A196:F196"/>
    <mergeCell ref="A202:E202"/>
    <mergeCell ref="B204:C204"/>
    <mergeCell ref="D204:E204"/>
    <mergeCell ref="B205:C205"/>
    <mergeCell ref="D205:E205"/>
    <mergeCell ref="A188:H188"/>
    <mergeCell ref="A190:A191"/>
    <mergeCell ref="B190:B191"/>
    <mergeCell ref="C190:C191"/>
    <mergeCell ref="D190:D191"/>
    <mergeCell ref="E190:E191"/>
    <mergeCell ref="F190:F191"/>
    <mergeCell ref="G190:G191"/>
    <mergeCell ref="H190:H191"/>
    <mergeCell ref="A170:G170"/>
    <mergeCell ref="A178:H178"/>
    <mergeCell ref="A180:A182"/>
    <mergeCell ref="B180:B182"/>
    <mergeCell ref="C180:C182"/>
    <mergeCell ref="D180:D182"/>
    <mergeCell ref="E180:E182"/>
    <mergeCell ref="F180:F182"/>
    <mergeCell ref="G180:G182"/>
    <mergeCell ref="H180:H182"/>
    <mergeCell ref="A111:I111"/>
    <mergeCell ref="A113:E113"/>
    <mergeCell ref="A127:E127"/>
    <mergeCell ref="A139:E139"/>
    <mergeCell ref="A149:E149"/>
    <mergeCell ref="A159:F159"/>
    <mergeCell ref="A81:E81"/>
    <mergeCell ref="A83:E83"/>
    <mergeCell ref="A92:F92"/>
    <mergeCell ref="A105:I105"/>
    <mergeCell ref="A107:C107"/>
    <mergeCell ref="A29:E29"/>
    <mergeCell ref="A43:E43"/>
    <mergeCell ref="A45:E45"/>
    <mergeCell ref="A54:E54"/>
    <mergeCell ref="A56:E56"/>
    <mergeCell ref="A72:E72"/>
    <mergeCell ref="A2:E2"/>
    <mergeCell ref="A4:E4"/>
    <mergeCell ref="A6:E6"/>
    <mergeCell ref="A11:E11"/>
    <mergeCell ref="A13:E13"/>
    <mergeCell ref="A27:E27"/>
  </mergeCells>
  <pageMargins left="0.70866141732283472" right="0.70866141732283472" top="0.55118110236220474" bottom="0.55118110236220474" header="0.31496062992125984" footer="0.31496062992125984"/>
  <pageSetup scale="71" orientation="landscape" r:id="rId1"/>
  <rowBreaks count="8" manualBreakCount="8">
    <brk id="28" max="16383" man="1"/>
    <brk id="55" max="16383" man="1"/>
    <brk id="90" max="16383" man="1"/>
    <brk id="112" max="16383" man="1"/>
    <brk id="148" max="16383" man="1"/>
    <brk id="177" max="16383" man="1"/>
    <brk id="215" max="26" man="1"/>
    <brk id="262" max="16383" man="1"/>
  </rowBreaks>
  <colBreaks count="1" manualBreakCount="1">
    <brk id="9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Empalme Financiero 2019 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Harvey Rojas Carrillo</dc:creator>
  <cp:lastModifiedBy>Oscar Harvey Rojas Carrillo</cp:lastModifiedBy>
  <dcterms:created xsi:type="dcterms:W3CDTF">2019-10-11T21:57:23Z</dcterms:created>
  <dcterms:modified xsi:type="dcterms:W3CDTF">2019-10-11T22:07:58Z</dcterms:modified>
</cp:coreProperties>
</file>